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3040" windowHeight="11040"/>
  </bookViews>
  <sheets>
    <sheet name="Report" sheetId="1" r:id="rId1"/>
    <sheet name="RNG" sheetId="2" state="hidden" r:id="rId2"/>
    <sheet name="RNG v2" sheetId="3" state="hidden" r:id="rId3"/>
    <sheet name="RNG v2.0" sheetId="4" r:id="rId4"/>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5" i="4" l="1"/>
  <c r="T6" i="4"/>
  <c r="T4" i="4"/>
  <c r="F17" i="4" l="1"/>
  <c r="I17" i="4" s="1"/>
  <c r="L17" i="4" s="1"/>
  <c r="O17" i="4" s="1"/>
  <c r="R17" i="4" s="1"/>
  <c r="P12" i="4"/>
  <c r="M12" i="4"/>
  <c r="N12" i="4" s="1"/>
  <c r="J12" i="4"/>
  <c r="K12" i="4" s="1"/>
  <c r="G12" i="4"/>
  <c r="D12" i="4"/>
  <c r="B12" i="4"/>
  <c r="P11" i="4"/>
  <c r="M11" i="4"/>
  <c r="N11" i="4" s="1"/>
  <c r="J11" i="4"/>
  <c r="K11" i="4" s="1"/>
  <c r="G11" i="4"/>
  <c r="D11" i="4"/>
  <c r="B11" i="4"/>
  <c r="P10" i="4"/>
  <c r="M10" i="4"/>
  <c r="N10" i="4" s="1"/>
  <c r="J10" i="4"/>
  <c r="K10" i="4" s="1"/>
  <c r="G10" i="4"/>
  <c r="D10" i="4"/>
  <c r="B10" i="4"/>
  <c r="P9" i="4"/>
  <c r="M9" i="4"/>
  <c r="N9" i="4" s="1"/>
  <c r="J9" i="4"/>
  <c r="K9" i="4" s="1"/>
  <c r="G9" i="4"/>
  <c r="D9" i="4"/>
  <c r="B9" i="4"/>
  <c r="P8" i="4"/>
  <c r="M8" i="4"/>
  <c r="N8" i="4" s="1"/>
  <c r="J8" i="4"/>
  <c r="K8" i="4" s="1"/>
  <c r="G8" i="4"/>
  <c r="D8" i="4"/>
  <c r="B8" i="4"/>
  <c r="P7" i="4"/>
  <c r="M7" i="4"/>
  <c r="N7" i="4" s="1"/>
  <c r="J7" i="4"/>
  <c r="K7" i="4" s="1"/>
  <c r="G7" i="4"/>
  <c r="D7" i="4"/>
  <c r="B7" i="4"/>
  <c r="AD6" i="4"/>
  <c r="P6" i="4"/>
  <c r="Q6" i="4" s="1"/>
  <c r="M6" i="4"/>
  <c r="J6" i="4"/>
  <c r="K6" i="4" s="1"/>
  <c r="G6" i="4"/>
  <c r="H6" i="4" s="1"/>
  <c r="D6" i="4"/>
  <c r="E6" i="4" s="1"/>
  <c r="B6" i="4"/>
  <c r="AD5" i="4"/>
  <c r="P5" i="4"/>
  <c r="M5" i="4"/>
  <c r="N5" i="4" s="1"/>
  <c r="L5" i="4" s="1"/>
  <c r="J5" i="4"/>
  <c r="G5" i="4"/>
  <c r="H5" i="4" s="1"/>
  <c r="D5" i="4"/>
  <c r="E5" i="4" s="1"/>
  <c r="B5" i="4"/>
  <c r="AI4" i="4"/>
  <c r="AD4" i="4"/>
  <c r="P4" i="4"/>
  <c r="M4" i="4"/>
  <c r="N4" i="4" s="1"/>
  <c r="J4" i="4"/>
  <c r="K4" i="4" s="1"/>
  <c r="G4" i="4"/>
  <c r="D4" i="4"/>
  <c r="E4" i="4" s="1"/>
  <c r="C4" i="4" s="1"/>
  <c r="B4" i="4"/>
  <c r="W3" i="4"/>
  <c r="Y3" i="4" s="1"/>
  <c r="Z3" i="4" s="1"/>
  <c r="AA3" i="4" s="1"/>
  <c r="AB3" i="4" s="1"/>
  <c r="AC3" i="4" s="1"/>
  <c r="AE3" i="4" s="1"/>
  <c r="R3" i="4"/>
  <c r="R18" i="4" s="1"/>
  <c r="O3" i="4"/>
  <c r="O18" i="4" s="1"/>
  <c r="L3" i="4"/>
  <c r="L18" i="4" s="1"/>
  <c r="I3" i="4"/>
  <c r="I18" i="4" s="1"/>
  <c r="F3" i="4"/>
  <c r="F18" i="4" s="1"/>
  <c r="C3" i="4"/>
  <c r="C18" i="4" s="1"/>
  <c r="B3" i="4"/>
  <c r="B18" i="4" s="1"/>
  <c r="F2" i="4"/>
  <c r="I2" i="4" s="1"/>
  <c r="L2" i="4" s="1"/>
  <c r="O2" i="4" s="1"/>
  <c r="R2" i="4" s="1"/>
  <c r="C8" i="3"/>
  <c r="C11" i="3"/>
  <c r="C10" i="3"/>
  <c r="C9" i="3"/>
  <c r="C7" i="3"/>
  <c r="C6" i="3"/>
  <c r="C5" i="3"/>
  <c r="C4" i="3"/>
  <c r="U4" i="4" l="1"/>
  <c r="S4" i="4" s="1"/>
  <c r="R4" i="4" s="1"/>
  <c r="U6" i="4"/>
  <c r="S6" i="4" s="1"/>
  <c r="R6" i="4" s="1"/>
  <c r="U5" i="4"/>
  <c r="S5" i="4" s="1"/>
  <c r="R5" i="4" s="1"/>
  <c r="L4" i="4"/>
  <c r="I10" i="4"/>
  <c r="O6" i="4"/>
  <c r="E7" i="4"/>
  <c r="C7" i="4" s="1"/>
  <c r="E8" i="4"/>
  <c r="C8" i="4" s="1"/>
  <c r="E9" i="4"/>
  <c r="C9" i="4" s="1"/>
  <c r="E10" i="4"/>
  <c r="C10" i="4" s="1"/>
  <c r="E11" i="4"/>
  <c r="C11" i="4" s="1"/>
  <c r="E12" i="4"/>
  <c r="C12" i="4" s="1"/>
  <c r="Q5" i="4"/>
  <c r="O5" i="4" s="1"/>
  <c r="H7" i="4"/>
  <c r="F7" i="4" s="1"/>
  <c r="H8" i="4"/>
  <c r="F8" i="4" s="1"/>
  <c r="H9" i="4"/>
  <c r="F9" i="4" s="1"/>
  <c r="H10" i="4"/>
  <c r="F10" i="4" s="1"/>
  <c r="H11" i="4"/>
  <c r="F11" i="4" s="1"/>
  <c r="H12" i="4"/>
  <c r="F12" i="4" s="1"/>
  <c r="C6" i="4"/>
  <c r="H4" i="4"/>
  <c r="F4" i="4" s="1"/>
  <c r="I4" i="4"/>
  <c r="Q4" i="4"/>
  <c r="O4" i="4" s="1"/>
  <c r="C5" i="4"/>
  <c r="K5" i="4"/>
  <c r="I5" i="4" s="1"/>
  <c r="F6" i="4"/>
  <c r="N6" i="4"/>
  <c r="L6" i="4" s="1"/>
  <c r="I7" i="4"/>
  <c r="Q7" i="4"/>
  <c r="O7" i="4" s="1"/>
  <c r="I8" i="4"/>
  <c r="Q8" i="4"/>
  <c r="O8" i="4" s="1"/>
  <c r="I9" i="4"/>
  <c r="Q9" i="4"/>
  <c r="O9" i="4" s="1"/>
  <c r="Q10" i="4"/>
  <c r="O10" i="4" s="1"/>
  <c r="I11" i="4"/>
  <c r="Q11" i="4"/>
  <c r="O11" i="4" s="1"/>
  <c r="I12" i="4"/>
  <c r="Q12" i="4"/>
  <c r="O12" i="4" s="1"/>
  <c r="K14" i="4"/>
  <c r="M14" i="4"/>
  <c r="F5" i="4"/>
  <c r="I6" i="4"/>
  <c r="L7" i="4"/>
  <c r="L8" i="4"/>
  <c r="L9" i="4"/>
  <c r="L10" i="4"/>
  <c r="L11" i="4"/>
  <c r="L12" i="4"/>
  <c r="D18" i="3"/>
  <c r="C18" i="3"/>
  <c r="B18" i="3"/>
  <c r="D17" i="3"/>
  <c r="E17" i="3" s="1"/>
  <c r="F17" i="3" s="1"/>
  <c r="G17" i="3" s="1"/>
  <c r="H17" i="3" s="1"/>
  <c r="C17" i="3"/>
  <c r="J3" i="3"/>
  <c r="C2" i="3"/>
  <c r="L3" i="3" s="1"/>
  <c r="H3" i="3"/>
  <c r="H18" i="3" s="1"/>
  <c r="G3" i="3"/>
  <c r="G18" i="3" s="1"/>
  <c r="F3" i="3"/>
  <c r="F18" i="3" s="1"/>
  <c r="E3" i="3"/>
  <c r="E18" i="3" s="1"/>
  <c r="D3" i="3"/>
  <c r="C3" i="3"/>
  <c r="B3" i="3"/>
  <c r="B5" i="3"/>
  <c r="B6" i="3"/>
  <c r="B7" i="3"/>
  <c r="B8" i="3"/>
  <c r="B9" i="3"/>
  <c r="B10" i="3"/>
  <c r="B11" i="3"/>
  <c r="B12" i="3"/>
  <c r="B4" i="3"/>
  <c r="H12" i="3"/>
  <c r="G12" i="3"/>
  <c r="F12" i="3"/>
  <c r="E12" i="3"/>
  <c r="D12" i="3"/>
  <c r="C12" i="3"/>
  <c r="H11" i="3"/>
  <c r="G11" i="3"/>
  <c r="F11" i="3"/>
  <c r="E11" i="3"/>
  <c r="D11" i="3"/>
  <c r="H10" i="3"/>
  <c r="G10" i="3"/>
  <c r="F10" i="3"/>
  <c r="E10" i="3"/>
  <c r="D10" i="3"/>
  <c r="H9" i="3"/>
  <c r="G9" i="3"/>
  <c r="F9" i="3"/>
  <c r="E9" i="3"/>
  <c r="D9" i="3"/>
  <c r="H8" i="3"/>
  <c r="G8" i="3"/>
  <c r="F8" i="3"/>
  <c r="E8" i="3"/>
  <c r="D8" i="3"/>
  <c r="H7" i="3"/>
  <c r="G7" i="3"/>
  <c r="F7" i="3"/>
  <c r="E7" i="3"/>
  <c r="D7" i="3"/>
  <c r="H6" i="3"/>
  <c r="G6" i="3"/>
  <c r="F6" i="3"/>
  <c r="E6" i="3"/>
  <c r="D6" i="3"/>
  <c r="H5" i="3"/>
  <c r="G5" i="3"/>
  <c r="F5" i="3"/>
  <c r="E5" i="3"/>
  <c r="D5" i="3"/>
  <c r="H4" i="3"/>
  <c r="G4" i="3"/>
  <c r="F4" i="3"/>
  <c r="E4" i="3"/>
  <c r="D4" i="3"/>
  <c r="M19" i="3"/>
  <c r="U4" i="3"/>
  <c r="B29" i="2"/>
  <c r="H3" i="2"/>
  <c r="G3" i="2"/>
  <c r="F3" i="2"/>
  <c r="E3" i="2"/>
  <c r="D3" i="2"/>
  <c r="C3" i="2"/>
  <c r="B3" i="2"/>
  <c r="C2" i="2"/>
  <c r="D2" i="2" s="1"/>
  <c r="E2" i="2" s="1"/>
  <c r="F2" i="2" s="1"/>
  <c r="G2" i="2" s="1"/>
  <c r="H2" i="2" s="1"/>
  <c r="D2" i="3" l="1"/>
  <c r="B17" i="2"/>
  <c r="D17" i="2"/>
  <c r="E17" i="2"/>
  <c r="F17" i="2"/>
  <c r="G17" i="2"/>
  <c r="H17" i="2"/>
  <c r="U4" i="2"/>
  <c r="B27" i="1"/>
  <c r="B23" i="1"/>
  <c r="B19" i="1"/>
  <c r="B15" i="1"/>
  <c r="B11" i="1"/>
  <c r="B7" i="1"/>
  <c r="B3" i="1"/>
  <c r="Q3" i="2"/>
  <c r="P3" i="2"/>
  <c r="M3" i="2"/>
  <c r="N3" i="2"/>
  <c r="O3" i="2"/>
  <c r="L3" i="2"/>
  <c r="J3" i="2"/>
  <c r="M17" i="2"/>
  <c r="N17" i="2"/>
  <c r="O17" i="2"/>
  <c r="P17" i="2"/>
  <c r="Q17" i="2"/>
  <c r="K17" i="2"/>
  <c r="L16" i="2"/>
  <c r="M16" i="2"/>
  <c r="N16" i="2"/>
  <c r="O16" i="2"/>
  <c r="P16" i="2"/>
  <c r="Q16" i="2"/>
  <c r="K16" i="2"/>
  <c r="C16" i="2"/>
  <c r="D16" i="2"/>
  <c r="E16" i="2"/>
  <c r="F16" i="2"/>
  <c r="G16" i="2"/>
  <c r="H16" i="2"/>
  <c r="B16" i="2"/>
  <c r="M3" i="3" l="1"/>
  <c r="E2" i="3"/>
  <c r="M32" i="2"/>
  <c r="F2" i="3" l="1"/>
  <c r="N3" i="3"/>
  <c r="K6" i="1"/>
  <c r="K5" i="1"/>
  <c r="I6" i="1"/>
  <c r="G6" i="1"/>
  <c r="I5" i="1"/>
  <c r="G5" i="1"/>
  <c r="I4" i="1"/>
  <c r="G4" i="1"/>
  <c r="I3" i="1"/>
  <c r="G3" i="1"/>
  <c r="K4" i="1" l="1"/>
  <c r="K3" i="1"/>
  <c r="G2" i="3"/>
  <c r="O3" i="3"/>
  <c r="J3" i="1"/>
  <c r="J4" i="1"/>
  <c r="J5" i="1"/>
  <c r="J6" i="1"/>
  <c r="H2" i="3" l="1"/>
  <c r="Q3" i="3" s="1"/>
  <c r="P3" i="3"/>
  <c r="E4" i="2"/>
  <c r="F4" i="2"/>
  <c r="G5" i="2"/>
  <c r="H12" i="2"/>
  <c r="C11" i="2"/>
  <c r="D4" i="2"/>
  <c r="D5" i="2"/>
  <c r="E5" i="2"/>
  <c r="F5" i="2"/>
  <c r="D6" i="2"/>
  <c r="E6" i="2"/>
  <c r="F6" i="2"/>
  <c r="G6" i="2"/>
  <c r="H6" i="2"/>
  <c r="D7" i="2"/>
  <c r="E7" i="2"/>
  <c r="F7" i="2"/>
  <c r="D8" i="2"/>
  <c r="E8" i="2"/>
  <c r="F8" i="2"/>
  <c r="D9" i="2"/>
  <c r="E9" i="2"/>
  <c r="D10" i="2"/>
  <c r="E10" i="2"/>
  <c r="F10" i="2"/>
  <c r="G10" i="2"/>
  <c r="H10" i="2"/>
  <c r="D11" i="2"/>
  <c r="E11" i="2"/>
  <c r="D12" i="2"/>
  <c r="E12" i="2"/>
  <c r="B5" i="2"/>
  <c r="B6" i="2"/>
  <c r="B7" i="2"/>
  <c r="B8" i="2"/>
  <c r="B9" i="2"/>
  <c r="B10" i="2"/>
  <c r="B11" i="2"/>
  <c r="B12" i="2"/>
  <c r="B4" i="2"/>
  <c r="C5" i="2" l="1"/>
  <c r="L17" i="2"/>
  <c r="C17" i="2"/>
  <c r="C4" i="2"/>
  <c r="F12" i="2"/>
  <c r="F11" i="2"/>
  <c r="F9" i="2"/>
  <c r="H7" i="2"/>
  <c r="H11" i="2"/>
  <c r="G11" i="2"/>
  <c r="G7" i="2"/>
  <c r="C7" i="2"/>
  <c r="C12" i="2"/>
  <c r="C9" i="2"/>
  <c r="C6" i="2"/>
  <c r="C10" i="2"/>
  <c r="C8" i="2"/>
  <c r="H8" i="2"/>
  <c r="H4" i="2"/>
  <c r="G12" i="2"/>
  <c r="G8" i="2"/>
  <c r="G4" i="2"/>
  <c r="H9" i="2"/>
  <c r="H5" i="2"/>
  <c r="G9" i="2"/>
  <c r="G30" i="1"/>
  <c r="G29" i="1"/>
  <c r="G28" i="1"/>
  <c r="G27" i="1"/>
  <c r="G26" i="1"/>
  <c r="G25" i="1"/>
  <c r="G24" i="1"/>
  <c r="G23" i="1"/>
  <c r="G22" i="1"/>
  <c r="G21" i="1"/>
  <c r="G20" i="1"/>
  <c r="G19" i="1"/>
  <c r="G18" i="1"/>
  <c r="G17" i="1"/>
  <c r="G16" i="1"/>
  <c r="G15" i="1"/>
  <c r="G14" i="1"/>
  <c r="G13" i="1"/>
  <c r="G12" i="1"/>
  <c r="G11" i="1"/>
  <c r="G10" i="1"/>
  <c r="G9" i="1"/>
  <c r="G8" i="1"/>
  <c r="G7" i="1"/>
  <c r="I30" i="1"/>
  <c r="I29" i="1"/>
  <c r="I28" i="1"/>
  <c r="I27" i="1"/>
  <c r="I26" i="1"/>
  <c r="I25" i="1"/>
  <c r="I24" i="1"/>
  <c r="I23" i="1"/>
  <c r="I22" i="1"/>
  <c r="I21" i="1"/>
  <c r="I20" i="1"/>
  <c r="I19" i="1"/>
  <c r="I18" i="1"/>
  <c r="I17" i="1"/>
  <c r="I16" i="1"/>
  <c r="I15" i="1"/>
  <c r="J15" i="1" s="1"/>
  <c r="I14" i="1"/>
  <c r="I13" i="1"/>
  <c r="I12" i="1"/>
  <c r="I11" i="1"/>
  <c r="I10" i="1"/>
  <c r="I9" i="1"/>
  <c r="I8" i="1"/>
  <c r="I7" i="1"/>
  <c r="J7" i="1" s="1"/>
  <c r="J28" i="1" l="1"/>
  <c r="J20" i="1"/>
  <c r="J14" i="1"/>
  <c r="J12" i="1"/>
  <c r="K25" i="1"/>
  <c r="K10" i="1"/>
  <c r="K26" i="1"/>
  <c r="K16" i="1"/>
  <c r="K11" i="1"/>
  <c r="K19" i="1"/>
  <c r="K27" i="1"/>
  <c r="K9" i="1"/>
  <c r="K28" i="1"/>
  <c r="K17" i="1"/>
  <c r="K12" i="1"/>
  <c r="K20" i="1"/>
  <c r="K13" i="1"/>
  <c r="K21" i="1"/>
  <c r="K33" i="1" s="1"/>
  <c r="M4" i="1" s="1"/>
  <c r="K29" i="1"/>
  <c r="K8" i="1"/>
  <c r="K14" i="1"/>
  <c r="K22" i="1"/>
  <c r="K30" i="1"/>
  <c r="K24" i="1"/>
  <c r="K7" i="1"/>
  <c r="K15" i="1"/>
  <c r="K23" i="1"/>
  <c r="K18" i="1"/>
  <c r="J18" i="1"/>
  <c r="J30" i="1"/>
  <c r="J29" i="1"/>
  <c r="J27" i="1"/>
  <c r="J26" i="1"/>
  <c r="J25" i="1"/>
  <c r="J24" i="1"/>
  <c r="J23" i="1"/>
  <c r="J22" i="1"/>
  <c r="J21" i="1"/>
  <c r="J19" i="1"/>
  <c r="J17" i="1"/>
  <c r="J16" i="1"/>
  <c r="J13" i="1"/>
  <c r="J11" i="1"/>
  <c r="J10" i="1"/>
  <c r="J9" i="1"/>
  <c r="J8" i="1"/>
</calcChain>
</file>

<file path=xl/sharedStrings.xml><?xml version="1.0" encoding="utf-8"?>
<sst xmlns="http://schemas.openxmlformats.org/spreadsheetml/2006/main" count="448" uniqueCount="212">
  <si>
    <t>Date</t>
  </si>
  <si>
    <t># of trips</t>
  </si>
  <si>
    <t>RNG1</t>
  </si>
  <si>
    <t>RNG2</t>
  </si>
  <si>
    <t>RNG3</t>
  </si>
  <si>
    <t>RNG4</t>
  </si>
  <si>
    <t>RNGAlt1</t>
  </si>
  <si>
    <t>RNGAlt2</t>
  </si>
  <si>
    <t>RNGAlt3</t>
  </si>
  <si>
    <t>RNGAlt4</t>
  </si>
  <si>
    <t>RNGAlt5</t>
  </si>
  <si>
    <t>STATIC PICKS</t>
  </si>
  <si>
    <t>DYNAMIC (will change with every page alteration)</t>
  </si>
  <si>
    <t>190L</t>
  </si>
  <si>
    <t>190M</t>
  </si>
  <si>
    <t>191L</t>
  </si>
  <si>
    <r>
      <rPr>
        <b/>
        <sz val="11"/>
        <color theme="1"/>
        <rFont val="Calibri"/>
        <family val="2"/>
        <scheme val="minor"/>
      </rPr>
      <t>Completed</t>
    </r>
    <r>
      <rPr>
        <sz val="11"/>
        <color theme="1"/>
        <rFont val="Calibri"/>
        <family val="2"/>
        <scheme val="minor"/>
      </rPr>
      <t xml:space="preserve"> Trips by Block</t>
    </r>
  </si>
  <si>
    <t>(duplicates removed and replaced with new random picks)</t>
  </si>
  <si>
    <t>Picks By==&gt; Block:Completed Trip (by pick up time)</t>
  </si>
  <si>
    <t>190P: 6</t>
  </si>
  <si>
    <t>190P: 3</t>
  </si>
  <si>
    <t>190P: 1</t>
  </si>
  <si>
    <t>190P: 2</t>
  </si>
  <si>
    <t>190P: 4</t>
  </si>
  <si>
    <t>190P: 5</t>
  </si>
  <si>
    <t>190P: 7</t>
  </si>
  <si>
    <t>190: 4</t>
  </si>
  <si>
    <t>191: 2</t>
  </si>
  <si>
    <t>192: 2</t>
  </si>
  <si>
    <t>191: 3</t>
  </si>
  <si>
    <t>194: 4</t>
  </si>
  <si>
    <t>196: 2</t>
  </si>
  <si>
    <t>196: 6</t>
  </si>
  <si>
    <t>197: 1</t>
  </si>
  <si>
    <t>197: 4</t>
  </si>
  <si>
    <t>193: 1</t>
  </si>
  <si>
    <t>193: 2</t>
  </si>
  <si>
    <t>193: 5</t>
  </si>
  <si>
    <t>194: 1</t>
  </si>
  <si>
    <t>194: 3</t>
  </si>
  <si>
    <t>195: 4</t>
  </si>
  <si>
    <t>190: 6</t>
  </si>
  <si>
    <t>191: 4</t>
  </si>
  <si>
    <t>191: 10</t>
  </si>
  <si>
    <t>191: 11</t>
  </si>
  <si>
    <t>192: 6</t>
  </si>
  <si>
    <t>193: 4</t>
  </si>
  <si>
    <t>195: 1</t>
  </si>
  <si>
    <t>196: 3</t>
  </si>
  <si>
    <t>197: 3</t>
  </si>
  <si>
    <t>190: 2</t>
  </si>
  <si>
    <t>196: 4</t>
  </si>
  <si>
    <t>197: 5</t>
  </si>
  <si>
    <t>190P</t>
  </si>
  <si>
    <t>190: 1</t>
  </si>
  <si>
    <t>192: 1</t>
  </si>
  <si>
    <t>193: 3</t>
  </si>
  <si>
    <t>196: 1</t>
  </si>
  <si>
    <t>197: 2</t>
  </si>
  <si>
    <t>190L: 1</t>
  </si>
  <si>
    <t>190L: 3</t>
  </si>
  <si>
    <t>190L: 5</t>
  </si>
  <si>
    <t>190L: 2</t>
  </si>
  <si>
    <t>190L: 4</t>
  </si>
  <si>
    <t>191L: 1</t>
  </si>
  <si>
    <t>191L: 2</t>
  </si>
  <si>
    <t>191L: 3</t>
  </si>
  <si>
    <t>191L: 5</t>
  </si>
  <si>
    <t>Qualifying Criteria:</t>
  </si>
  <si>
    <t>Trip one mile or greater in length</t>
  </si>
  <si>
    <t>Comparable with Fixed Route available trip</t>
  </si>
  <si>
    <t>Failed to qualify: Next Alternate used</t>
  </si>
  <si>
    <t>Qualifying Trip used</t>
  </si>
  <si>
    <t>NOTES:</t>
  </si>
  <si>
    <t>1/7/2018: All Trips made that day well under one mile in length</t>
  </si>
  <si>
    <t>Must have defined valid addresses and/or known landmark locations</t>
  </si>
  <si>
    <t xml:space="preserve">Issues Found: </t>
  </si>
  <si>
    <t xml:space="preserve">RideBT: Trip Planner was not giving connections. </t>
  </si>
  <si>
    <t>BT4U gave correct option for trip connections. But found on other trips to be , highly inaccurate</t>
  </si>
  <si>
    <t>Google Trip Planner was not giving connections and was ignoring certain bus routes</t>
  </si>
  <si>
    <t>--- Between the three options, it can take a search of all three to find a single valid tranist trip that mirrors the Access trip</t>
  </si>
  <si>
    <t>ADDITIONALS</t>
  </si>
  <si>
    <t>Drivers did not always properly record distances or times. Found instances of trips of  reported zero time and zero distance of addresses that are miles apart.</t>
  </si>
  <si>
    <t>or One reported mile, of a trip that is a minimum of over 3 miles.</t>
  </si>
  <si>
    <t>Incomplete addresses made some trips impossible to determine. Adresses such as "Kent St" and "Washington St" with NO street number to determine where on the blocks long lengths of the streets the passenger was on.</t>
  </si>
  <si>
    <t>Walking distance of transit related trip must be less than 10 minutes or half the total trip time, which ever is greater.</t>
  </si>
  <si>
    <t># of Long Trips</t>
  </si>
  <si>
    <t>Absolute Difference</t>
  </si>
  <si>
    <t>Passenger Name</t>
  </si>
  <si>
    <t>Trip Miles (shortest)</t>
  </si>
  <si>
    <t>Start Time (ACCESS)</t>
  </si>
  <si>
    <t>End Time (ACCESS)</t>
  </si>
  <si>
    <t>Trip Time (ACCESS)</t>
  </si>
  <si>
    <t>Tranist Trip Planner Time</t>
  </si>
  <si>
    <t>TTP Time 1.5x</t>
  </si>
  <si>
    <t>Trip &gt; Planner</t>
  </si>
  <si>
    <t>Samples checked</t>
  </si>
  <si>
    <t>Samples rejected</t>
  </si>
  <si>
    <t>Rejection rate:</t>
  </si>
  <si>
    <t>Explainations:</t>
  </si>
  <si>
    <t xml:space="preserve">Passenger: </t>
  </si>
  <si>
    <t>Weeks</t>
  </si>
  <si>
    <t>Random Week</t>
  </si>
  <si>
    <t>=Change these</t>
  </si>
  <si>
    <t>Key</t>
  </si>
  <si>
    <t>Bus # 2, Trip #: 3</t>
  </si>
  <si>
    <t>194, Trip #: 1</t>
  </si>
  <si>
    <t>197, Trip #: 8</t>
  </si>
  <si>
    <t>195, Trip #: 8</t>
  </si>
  <si>
    <t>198, Trip #: 7</t>
  </si>
  <si>
    <t>190P, Trip #: 1</t>
  </si>
  <si>
    <t>195, Trip #: 3</t>
  </si>
  <si>
    <t>192, Trip #: 3</t>
  </si>
  <si>
    <t>198, Trip #: 2</t>
  </si>
  <si>
    <t>193, Trip #: 3</t>
  </si>
  <si>
    <t>196, Trip #: 2</t>
  </si>
  <si>
    <t/>
  </si>
  <si>
    <t>197, Trip #: 2</t>
  </si>
  <si>
    <t>192, Trip #: 2</t>
  </si>
  <si>
    <t>193, Trip #: 6</t>
  </si>
  <si>
    <t>190, Trip #: 1</t>
  </si>
  <si>
    <t>190, Trip #: 5</t>
  </si>
  <si>
    <t>196, Trip #: 1</t>
  </si>
  <si>
    <t>190, Trip #: 6</t>
  </si>
  <si>
    <t>198, Trip #: 3</t>
  </si>
  <si>
    <t>190P, Trip #: 3</t>
  </si>
  <si>
    <t>191, Trip #: 6</t>
  </si>
  <si>
    <t>197, Trip #: 4</t>
  </si>
  <si>
    <t>190P, Trip #: 2</t>
  </si>
  <si>
    <t>196, Trip #: 4</t>
  </si>
  <si>
    <t>193, Trip #: 2</t>
  </si>
  <si>
    <t>195, Trip #: 1</t>
  </si>
  <si>
    <t>STATIC</t>
  </si>
  <si>
    <t>195, Trip #: 6</t>
  </si>
  <si>
    <t>198, Trip #: 1</t>
  </si>
  <si>
    <t>193, Trip #: 4</t>
  </si>
  <si>
    <t>194, Trip #: 5</t>
  </si>
  <si>
    <t>192, Trip #: 8</t>
  </si>
  <si>
    <t>Bus # 3, Trip #: 2</t>
  </si>
  <si>
    <t>191, Trip #: 1</t>
  </si>
  <si>
    <t>198, Trip #: 6</t>
  </si>
  <si>
    <t>198, Trip #: 4</t>
  </si>
  <si>
    <t>196, Trip #: 9</t>
  </si>
  <si>
    <t>190, Trip #: 4</t>
  </si>
  <si>
    <t>Bus # 2, Trip #: 4</t>
  </si>
  <si>
    <t>192, Trip #: 7</t>
  </si>
  <si>
    <t>197, Trip #: 6</t>
  </si>
  <si>
    <t>196, Trip: 2</t>
  </si>
  <si>
    <t>Trip: 2</t>
  </si>
  <si>
    <t>190, Trip: 6</t>
  </si>
  <si>
    <t>Trip: 6</t>
  </si>
  <si>
    <t>197, Trip: 2</t>
  </si>
  <si>
    <t>195, Trip: 5</t>
  </si>
  <si>
    <t>Trip: 5</t>
  </si>
  <si>
    <t>194, Trip: 10</t>
  </si>
  <si>
    <t>Trip: 10</t>
  </si>
  <si>
    <t>Vehicle: 1, 3</t>
  </si>
  <si>
    <t>192, Trip: 5</t>
  </si>
  <si>
    <t>196, Trip: 5</t>
  </si>
  <si>
    <t>190, Trip: 3</t>
  </si>
  <si>
    <t>Trip: 3</t>
  </si>
  <si>
    <t>Trip: 4</t>
  </si>
  <si>
    <t>192, Trip: 1</t>
  </si>
  <si>
    <t>Trip: 1</t>
  </si>
  <si>
    <t>193, Trip: 5</t>
  </si>
  <si>
    <t>191, Trip: 4</t>
  </si>
  <si>
    <t>197, Trip: 4</t>
  </si>
  <si>
    <t>Vehicle: 3, 4</t>
  </si>
  <si>
    <t>190, Trip: 1</t>
  </si>
  <si>
    <t>191, Trip: 1</t>
  </si>
  <si>
    <t>191, Trip: 2</t>
  </si>
  <si>
    <t>195, Trip: 3</t>
  </si>
  <si>
    <t>196, Trip: 1</t>
  </si>
  <si>
    <t>193, Trip: 1</t>
  </si>
  <si>
    <t>193, Trip: 4</t>
  </si>
  <si>
    <t>197, Trip: 3</t>
  </si>
  <si>
    <t>192, Trip: 6</t>
  </si>
  <si>
    <t>190, Trip: 11</t>
  </si>
  <si>
    <t>Trip: 11</t>
  </si>
  <si>
    <t>198, Trip: 5</t>
  </si>
  <si>
    <t>192, Trip: 8</t>
  </si>
  <si>
    <t>Trip: 8</t>
  </si>
  <si>
    <t>196, Trip: 4</t>
  </si>
  <si>
    <t>192, Trip: 2</t>
  </si>
  <si>
    <t>195, Trip: 6</t>
  </si>
  <si>
    <t>198, Trip: 7</t>
  </si>
  <si>
    <t>Trip: 7</t>
  </si>
  <si>
    <t>197, Trip: 5</t>
  </si>
  <si>
    <t>THIS SHEET MAKES ALL RANDAOM NUMBER GENERATION AUTOMATICALLY, PLEASE DO NOT CHANGE FORMULAS UNLESS THERE'S AN ERROR</t>
  </si>
  <si>
    <t>195, Trip: 1</t>
  </si>
  <si>
    <t>198, Trip: 4</t>
  </si>
  <si>
    <t>191, Trip: 3</t>
  </si>
  <si>
    <t>194, Trip: 4</t>
  </si>
  <si>
    <t>191, Trip: 6</t>
  </si>
  <si>
    <t>198, Trip: 2</t>
  </si>
  <si>
    <t>190P, Trip: 2</t>
  </si>
  <si>
    <t>190P, Trip: 1</t>
  </si>
  <si>
    <t>190P, Trip: 3</t>
  </si>
  <si>
    <t>192, Trip: 4</t>
  </si>
  <si>
    <t>198, Trip: 1</t>
  </si>
  <si>
    <t>191, Trip: 5</t>
  </si>
  <si>
    <t>192, Trip: 9</t>
  </si>
  <si>
    <t>194, Trip: 2</t>
  </si>
  <si>
    <t>190, Trip: 2</t>
  </si>
  <si>
    <t>Vehicle: 2, 1</t>
  </si>
  <si>
    <t>Vehicle: 3, 2</t>
  </si>
  <si>
    <t>Link to how to use this</t>
  </si>
  <si>
    <t>Vehicle: 2, 4</t>
  </si>
  <si>
    <t>Vehicle: 1, 4</t>
  </si>
  <si>
    <t>-</t>
  </si>
  <si>
    <t>Excessively Long Trips on Access Report for Q4 of CY18.</t>
  </si>
  <si>
    <t>Private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</si>
</sst>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h:mm;@"/>
    <numFmt numFmtId="165" formatCode="m/d/yy;@"/>
  </numFmts>
  <fonts count="7" x14ac:knownFonts="1">
    <font>
      <sz val="11"/>
      <color theme="1"/>
      <name val="Calibri"/>
      <family val="2"/>
      <scheme val="minor"/>
    </font>
    <font>
      <sz val="10"/>
      <color theme="1"/>
      <name val="Calibri"/>
      <family val="2"/>
      <scheme val="minor"/>
    </font>
    <font>
      <b/>
      <sz val="10"/>
      <color theme="1"/>
      <name val="Calibri"/>
      <family val="2"/>
      <scheme val="minor"/>
    </font>
    <font>
      <i/>
      <sz val="10"/>
      <color theme="1"/>
      <name val="Calibri"/>
      <family val="2"/>
      <scheme val="minor"/>
    </font>
    <font>
      <b/>
      <sz val="11"/>
      <color theme="1"/>
      <name val="Calibri"/>
      <family val="2"/>
      <scheme val="minor"/>
    </font>
    <font>
      <i/>
      <sz val="10"/>
      <name val="Calibri"/>
      <family val="2"/>
      <scheme val="minor"/>
    </font>
    <font>
      <u/>
      <sz val="11"/>
      <color theme="10"/>
      <name val="Calibri"/>
      <family val="2"/>
      <scheme val="minor"/>
    </font>
  </fonts>
  <fills count="8">
    <fill>
      <patternFill patternType="none"/>
    </fill>
    <fill>
      <patternFill patternType="gray125"/>
    </fill>
    <fill>
      <patternFill patternType="solid">
        <fgColor theme="0" tint="-4.9989318521683403E-2"/>
        <bgColor indexed="64"/>
      </patternFill>
    </fill>
    <fill>
      <patternFill patternType="solid">
        <fgColor rgb="FFFF0000"/>
        <bgColor indexed="64"/>
      </patternFill>
    </fill>
    <fill>
      <patternFill patternType="solid">
        <fgColor rgb="FF92D050"/>
        <bgColor indexed="64"/>
      </patternFill>
    </fill>
    <fill>
      <patternFill patternType="solid">
        <fgColor theme="0" tint="-0.14999847407452621"/>
        <bgColor indexed="64"/>
      </patternFill>
    </fill>
    <fill>
      <patternFill patternType="solid">
        <fgColor rgb="FFFFFF00"/>
        <bgColor indexed="64"/>
      </patternFill>
    </fill>
    <fill>
      <patternFill patternType="solid">
        <fgColor theme="2" tint="-9.9978637043366805E-2"/>
        <bgColor indexed="64"/>
      </patternFill>
    </fill>
  </fills>
  <borders count="25">
    <border>
      <left/>
      <right/>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s>
  <cellStyleXfs count="2">
    <xf numFmtId="0" fontId="0" fillId="0" borderId="0"/>
    <xf numFmtId="0" fontId="6" fillId="0" borderId="0" applyNumberFormat="0" applyFill="0" applyBorder="0" applyAlignment="0" applyProtection="0"/>
  </cellStyleXfs>
  <cellXfs count="100">
    <xf numFmtId="0" fontId="0" fillId="0" borderId="0" xfId="0"/>
    <xf numFmtId="0" fontId="1" fillId="0" borderId="0" xfId="0" applyFont="1"/>
    <xf numFmtId="164" fontId="1" fillId="0" borderId="0" xfId="0" applyNumberFormat="1" applyFont="1"/>
    <xf numFmtId="0" fontId="2" fillId="0" borderId="1" xfId="0" applyFont="1" applyBorder="1" applyAlignment="1">
      <alignment horizontal="center" vertical="center"/>
    </xf>
    <xf numFmtId="0" fontId="3" fillId="0" borderId="6" xfId="0" applyFont="1" applyBorder="1"/>
    <xf numFmtId="0" fontId="1" fillId="0" borderId="7" xfId="0" applyFont="1" applyBorder="1"/>
    <xf numFmtId="20" fontId="1" fillId="0" borderId="7" xfId="0" applyNumberFormat="1" applyFont="1" applyBorder="1"/>
    <xf numFmtId="164" fontId="1" fillId="0" borderId="7" xfId="0" applyNumberFormat="1" applyFont="1" applyBorder="1"/>
    <xf numFmtId="0" fontId="1" fillId="2" borderId="8" xfId="0" applyFont="1" applyFill="1" applyBorder="1" applyAlignment="1">
      <alignment horizontal="center"/>
    </xf>
    <xf numFmtId="0" fontId="3" fillId="0" borderId="10" xfId="0" applyFont="1" applyBorder="1"/>
    <xf numFmtId="0" fontId="1" fillId="0" borderId="11" xfId="0" applyFont="1" applyBorder="1"/>
    <xf numFmtId="20" fontId="1" fillId="0" borderId="11" xfId="0" applyNumberFormat="1" applyFont="1" applyBorder="1"/>
    <xf numFmtId="164" fontId="1" fillId="0" borderId="11" xfId="0" applyNumberFormat="1" applyFont="1" applyBorder="1"/>
    <xf numFmtId="0" fontId="1" fillId="2" borderId="12" xfId="0" applyFont="1" applyFill="1" applyBorder="1" applyAlignment="1">
      <alignment horizontal="center"/>
    </xf>
    <xf numFmtId="0" fontId="3" fillId="0" borderId="14" xfId="0" applyFont="1" applyBorder="1"/>
    <xf numFmtId="0" fontId="1" fillId="0" borderId="15" xfId="0" applyFont="1" applyBorder="1"/>
    <xf numFmtId="20" fontId="1" fillId="0" borderId="15" xfId="0" applyNumberFormat="1" applyFont="1" applyBorder="1"/>
    <xf numFmtId="164" fontId="1" fillId="0" borderId="15" xfId="0" applyNumberFormat="1" applyFont="1" applyBorder="1"/>
    <xf numFmtId="0" fontId="1" fillId="2" borderId="16" xfId="0" applyFont="1" applyFill="1" applyBorder="1" applyAlignment="1">
      <alignment horizontal="center"/>
    </xf>
    <xf numFmtId="0" fontId="0" fillId="0" borderId="11" xfId="0" applyBorder="1"/>
    <xf numFmtId="0" fontId="0" fillId="0" borderId="11" xfId="0" applyBorder="1" applyAlignment="1">
      <alignment horizontal="center"/>
    </xf>
    <xf numFmtId="0" fontId="4" fillId="0" borderId="11" xfId="0" applyFont="1" applyBorder="1" applyAlignment="1">
      <alignment horizontal="center"/>
    </xf>
    <xf numFmtId="165" fontId="4" fillId="0" borderId="11" xfId="0" applyNumberFormat="1" applyFont="1" applyBorder="1" applyAlignment="1">
      <alignment horizontal="center"/>
    </xf>
    <xf numFmtId="0" fontId="4" fillId="0" borderId="11" xfId="0" applyFont="1" applyBorder="1"/>
    <xf numFmtId="0" fontId="0" fillId="0" borderId="0" xfId="0" applyAlignment="1">
      <alignment horizontal="center"/>
    </xf>
    <xf numFmtId="0" fontId="0" fillId="0" borderId="17" xfId="0" applyBorder="1" applyAlignment="1"/>
    <xf numFmtId="49" fontId="0" fillId="0" borderId="11" xfId="0" applyNumberFormat="1" applyBorder="1" applyAlignment="1">
      <alignment horizontal="center"/>
    </xf>
    <xf numFmtId="0" fontId="0" fillId="0" borderId="18" xfId="0" applyBorder="1" applyAlignment="1">
      <alignment horizontal="center"/>
    </xf>
    <xf numFmtId="0" fontId="0" fillId="0" borderId="0" xfId="0" applyBorder="1" applyAlignment="1"/>
    <xf numFmtId="165" fontId="4" fillId="0" borderId="19" xfId="0" applyNumberFormat="1" applyFont="1" applyBorder="1" applyAlignment="1">
      <alignment horizontal="center"/>
    </xf>
    <xf numFmtId="0" fontId="0" fillId="0" borderId="8" xfId="0" applyBorder="1" applyAlignment="1">
      <alignment horizontal="center"/>
    </xf>
    <xf numFmtId="0" fontId="0" fillId="0" borderId="12" xfId="0" applyBorder="1" applyAlignment="1">
      <alignment horizontal="center"/>
    </xf>
    <xf numFmtId="0" fontId="0" fillId="0" borderId="16" xfId="0" applyBorder="1" applyAlignment="1">
      <alignment horizontal="center"/>
    </xf>
    <xf numFmtId="165" fontId="4" fillId="0" borderId="5" xfId="0" applyNumberFormat="1" applyFont="1" applyBorder="1" applyAlignment="1">
      <alignment horizontal="center"/>
    </xf>
    <xf numFmtId="0" fontId="0" fillId="0" borderId="10" xfId="0" applyBorder="1" applyAlignment="1">
      <alignment horizontal="center"/>
    </xf>
    <xf numFmtId="0" fontId="0" fillId="0" borderId="9" xfId="0" applyBorder="1" applyAlignment="1">
      <alignment horizontal="center"/>
    </xf>
    <xf numFmtId="0" fontId="4" fillId="0" borderId="0" xfId="0" applyFont="1" applyFill="1" applyBorder="1"/>
    <xf numFmtId="0" fontId="0" fillId="0" borderId="11" xfId="0" applyFill="1" applyBorder="1"/>
    <xf numFmtId="0" fontId="0" fillId="3" borderId="11" xfId="0" applyFill="1" applyBorder="1" applyAlignment="1">
      <alignment horizontal="center"/>
    </xf>
    <xf numFmtId="49" fontId="0" fillId="3" borderId="11" xfId="0" applyNumberFormat="1" applyFill="1" applyBorder="1" applyAlignment="1">
      <alignment horizontal="center"/>
    </xf>
    <xf numFmtId="49" fontId="0" fillId="4" borderId="11" xfId="0" applyNumberFormat="1" applyFill="1" applyBorder="1" applyAlignment="1">
      <alignment horizontal="center"/>
    </xf>
    <xf numFmtId="0" fontId="0" fillId="0" borderId="0" xfId="0" quotePrefix="1"/>
    <xf numFmtId="0" fontId="4" fillId="0" borderId="0" xfId="0" applyFont="1" applyBorder="1"/>
    <xf numFmtId="0" fontId="0" fillId="0" borderId="0" xfId="0" applyBorder="1"/>
    <xf numFmtId="49" fontId="0" fillId="0" borderId="0" xfId="0" applyNumberFormat="1" applyBorder="1" applyAlignment="1">
      <alignment horizontal="center"/>
    </xf>
    <xf numFmtId="0" fontId="0" fillId="0" borderId="23" xfId="0" applyFill="1" applyBorder="1"/>
    <xf numFmtId="49" fontId="0" fillId="4" borderId="0" xfId="0" applyNumberFormat="1" applyFill="1" applyBorder="1" applyAlignment="1">
      <alignment horizontal="center"/>
    </xf>
    <xf numFmtId="0" fontId="1" fillId="2" borderId="0" xfId="0" applyFont="1" applyFill="1" applyBorder="1" applyAlignment="1">
      <alignment horizontal="center"/>
    </xf>
    <xf numFmtId="0" fontId="2" fillId="0" borderId="3" xfId="0" applyFont="1" applyBorder="1" applyAlignment="1">
      <alignment horizontal="center" vertical="top" wrapText="1"/>
    </xf>
    <xf numFmtId="0" fontId="2" fillId="0" borderId="4" xfId="0" applyFont="1" applyBorder="1" applyAlignment="1">
      <alignment horizontal="center" vertical="top" wrapText="1"/>
    </xf>
    <xf numFmtId="0" fontId="0" fillId="0" borderId="0" xfId="0" applyNumberFormat="1" applyBorder="1" applyAlignment="1">
      <alignment horizontal="center"/>
    </xf>
    <xf numFmtId="10" fontId="0" fillId="0" borderId="0" xfId="0" applyNumberFormat="1" applyAlignment="1">
      <alignment horizontal="center"/>
    </xf>
    <xf numFmtId="0" fontId="2" fillId="5" borderId="3" xfId="0" applyFont="1" applyFill="1" applyBorder="1" applyAlignment="1">
      <alignment horizontal="center" vertical="top" wrapText="1"/>
    </xf>
    <xf numFmtId="164" fontId="2" fillId="5" borderId="3" xfId="0" applyNumberFormat="1" applyFont="1" applyFill="1" applyBorder="1" applyAlignment="1">
      <alignment horizontal="center" vertical="top" wrapText="1"/>
    </xf>
    <xf numFmtId="0" fontId="2" fillId="5" borderId="2" xfId="0" applyFont="1" applyFill="1" applyBorder="1" applyAlignment="1">
      <alignment horizontal="center" vertical="top" wrapText="1"/>
    </xf>
    <xf numFmtId="49" fontId="0" fillId="0" borderId="0" xfId="0" applyNumberFormat="1" applyBorder="1" applyAlignment="1">
      <alignment horizontal="center"/>
    </xf>
    <xf numFmtId="0" fontId="0" fillId="0" borderId="0" xfId="0" applyAlignment="1">
      <alignment horizontal="center"/>
    </xf>
    <xf numFmtId="0" fontId="0" fillId="0" borderId="11" xfId="0" applyFill="1" applyBorder="1" applyAlignment="1">
      <alignment horizontal="center"/>
    </xf>
    <xf numFmtId="0" fontId="0" fillId="0" borderId="0" xfId="0" applyAlignment="1">
      <alignment horizontal="center"/>
    </xf>
    <xf numFmtId="165" fontId="4" fillId="6" borderId="11" xfId="0" applyNumberFormat="1" applyFont="1" applyFill="1" applyBorder="1" applyAlignment="1">
      <alignment horizontal="center"/>
    </xf>
    <xf numFmtId="0" fontId="4" fillId="0" borderId="0" xfId="0" applyFont="1"/>
    <xf numFmtId="0" fontId="0" fillId="6" borderId="11" xfId="0" applyFill="1" applyBorder="1" applyAlignment="1">
      <alignment horizontal="center"/>
    </xf>
    <xf numFmtId="0" fontId="0" fillId="6" borderId="19" xfId="0" applyFill="1" applyBorder="1" applyAlignment="1">
      <alignment horizontal="center"/>
    </xf>
    <xf numFmtId="0" fontId="0" fillId="6" borderId="22" xfId="0" applyFill="1" applyBorder="1" applyAlignment="1">
      <alignment horizontal="center"/>
    </xf>
    <xf numFmtId="0" fontId="0" fillId="6" borderId="20" xfId="0" applyFill="1" applyBorder="1" applyAlignment="1">
      <alignment horizontal="center"/>
    </xf>
    <xf numFmtId="0" fontId="0" fillId="6" borderId="21" xfId="0" applyFill="1" applyBorder="1" applyAlignment="1">
      <alignment horizontal="center"/>
    </xf>
    <xf numFmtId="0" fontId="0" fillId="6" borderId="0" xfId="0" applyFill="1"/>
    <xf numFmtId="0" fontId="0" fillId="0" borderId="11" xfId="0" applyFont="1" applyBorder="1" applyAlignment="1">
      <alignment horizontal="center"/>
    </xf>
    <xf numFmtId="165" fontId="4" fillId="0" borderId="11" xfId="0" applyNumberFormat="1" applyFont="1" applyFill="1" applyBorder="1" applyAlignment="1">
      <alignment horizontal="center"/>
    </xf>
    <xf numFmtId="0" fontId="0" fillId="3" borderId="0" xfId="0" applyFill="1"/>
    <xf numFmtId="0" fontId="0" fillId="0" borderId="0" xfId="0" applyFill="1"/>
    <xf numFmtId="0" fontId="0" fillId="4" borderId="0" xfId="0" applyFill="1"/>
    <xf numFmtId="0" fontId="5" fillId="0" borderId="6" xfId="0" applyFont="1" applyBorder="1"/>
    <xf numFmtId="0" fontId="5" fillId="0" borderId="10" xfId="0" applyFont="1" applyBorder="1"/>
    <xf numFmtId="0" fontId="5" fillId="0" borderId="14" xfId="0" applyFont="1" applyBorder="1"/>
    <xf numFmtId="0" fontId="4" fillId="0" borderId="11" xfId="0" applyFont="1" applyFill="1" applyBorder="1" applyAlignment="1">
      <alignment horizontal="center"/>
    </xf>
    <xf numFmtId="0" fontId="0" fillId="0" borderId="11" xfId="0" applyNumberFormat="1" applyBorder="1" applyAlignment="1">
      <alignment horizontal="center"/>
    </xf>
    <xf numFmtId="0" fontId="0" fillId="0" borderId="0" xfId="0" applyBorder="1" applyAlignment="1">
      <alignment horizontal="center"/>
    </xf>
    <xf numFmtId="0" fontId="0" fillId="0" borderId="0" xfId="0" applyFill="1" applyBorder="1" applyAlignment="1">
      <alignment horizontal="center"/>
    </xf>
    <xf numFmtId="0" fontId="0" fillId="0" borderId="0" xfId="0" applyAlignment="1">
      <alignment horizontal="left"/>
    </xf>
    <xf numFmtId="0" fontId="0" fillId="3" borderId="0" xfId="0" applyFill="1" applyAlignment="1"/>
    <xf numFmtId="0" fontId="0" fillId="4" borderId="0" xfId="0" applyFill="1" applyAlignment="1">
      <alignment horizontal="left"/>
    </xf>
    <xf numFmtId="0" fontId="6" fillId="0" borderId="0" xfId="1"/>
    <xf numFmtId="165" fontId="4" fillId="0" borderId="24" xfId="0" applyNumberFormat="1" applyFont="1" applyBorder="1" applyAlignment="1">
      <alignment horizontal="center"/>
    </xf>
    <xf numFmtId="165" fontId="4" fillId="0" borderId="7" xfId="0" applyNumberFormat="1" applyFont="1" applyBorder="1" applyAlignment="1">
      <alignment horizontal="center"/>
    </xf>
    <xf numFmtId="0" fontId="0" fillId="0" borderId="8" xfId="0" applyBorder="1"/>
    <xf numFmtId="0" fontId="0" fillId="0" borderId="20" xfId="0" applyBorder="1" applyAlignment="1">
      <alignment horizontal="center"/>
    </xf>
    <xf numFmtId="0" fontId="0" fillId="0" borderId="21" xfId="0" applyBorder="1" applyAlignment="1">
      <alignment horizontal="center"/>
    </xf>
    <xf numFmtId="0" fontId="0" fillId="6" borderId="15" xfId="0" applyFill="1" applyBorder="1" applyAlignment="1">
      <alignment horizontal="center"/>
    </xf>
    <xf numFmtId="0" fontId="0" fillId="7" borderId="11" xfId="0" applyFill="1" applyBorder="1"/>
    <xf numFmtId="0" fontId="0" fillId="7" borderId="11" xfId="0" applyFill="1" applyBorder="1" applyAlignment="1">
      <alignment horizontal="center"/>
    </xf>
    <xf numFmtId="14" fontId="2" fillId="0" borderId="5" xfId="0" applyNumberFormat="1" applyFont="1" applyBorder="1" applyAlignment="1">
      <alignment horizontal="center" vertical="center"/>
    </xf>
    <xf numFmtId="14" fontId="2" fillId="0" borderId="9" xfId="0" applyNumberFormat="1" applyFont="1" applyBorder="1" applyAlignment="1">
      <alignment horizontal="center" vertical="center"/>
    </xf>
    <xf numFmtId="14" fontId="2" fillId="0" borderId="13" xfId="0" applyNumberFormat="1" applyFont="1" applyBorder="1" applyAlignment="1">
      <alignment horizontal="center" vertical="center"/>
    </xf>
    <xf numFmtId="0" fontId="4" fillId="0" borderId="17" xfId="0" applyFont="1" applyBorder="1" applyAlignment="1">
      <alignment horizontal="center"/>
    </xf>
    <xf numFmtId="0" fontId="0" fillId="0" borderId="17" xfId="0" applyBorder="1" applyAlignment="1">
      <alignment horizontal="center"/>
    </xf>
    <xf numFmtId="0" fontId="0" fillId="3" borderId="0" xfId="0" applyFill="1" applyAlignment="1">
      <alignment horizontal="center"/>
    </xf>
    <xf numFmtId="0" fontId="0" fillId="4" borderId="0" xfId="0" applyFill="1" applyAlignment="1">
      <alignment horizontal="center"/>
    </xf>
    <xf numFmtId="49" fontId="0" fillId="0" borderId="0" xfId="0" applyNumberFormat="1" applyBorder="1" applyAlignment="1">
      <alignment horizontal="center"/>
    </xf>
    <xf numFmtId="0" fontId="0" fillId="0" borderId="0" xfId="0" applyAlignment="1">
      <alignment horizontal="center"/>
    </xf>
  </cellXfs>
  <cellStyles count="2">
    <cellStyle name="Hyperlink" xfId="1" builtinId="8"/>
    <cellStyle name="Normal" xfId="0" builtinId="0"/>
  </cellStyles>
  <dxfs count="0"/>
  <tableStyles count="0" defaultTableStyle="TableStyleMedium2" defaultPivotStyle="PivotStyleLight16"/>
  <colors>
    <mruColors>
      <color rgb="FF92D050"/>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BT%20Access%20Excessively%20Long%20Trips%20Reporting%20Process.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
  <sheetViews>
    <sheetView tabSelected="1" workbookViewId="0">
      <selection activeCell="C12" sqref="C12"/>
    </sheetView>
  </sheetViews>
  <sheetFormatPr defaultRowHeight="15" x14ac:dyDescent="0.25"/>
  <cols>
    <col min="2" max="2" width="10.5703125" bestFit="1" customWidth="1"/>
    <col min="3" max="3" width="15.7109375" bestFit="1" customWidth="1"/>
    <col min="4" max="4" width="9.42578125" customWidth="1"/>
    <col min="5" max="5" width="9.85546875" customWidth="1"/>
    <col min="6" max="6" width="9.42578125" customWidth="1"/>
    <col min="8" max="8" width="12.42578125" customWidth="1"/>
    <col min="9" max="9" width="10.42578125" bestFit="1" customWidth="1"/>
    <col min="10" max="10" width="9.28515625" bestFit="1" customWidth="1"/>
    <col min="11" max="11" width="13.7109375" customWidth="1"/>
  </cols>
  <sheetData>
    <row r="1" spans="1:13" ht="15.75" thickBot="1" x14ac:dyDescent="0.3">
      <c r="A1" s="1"/>
      <c r="B1" s="1"/>
      <c r="C1" s="1"/>
      <c r="D1" s="1"/>
      <c r="E1" s="1"/>
      <c r="F1" s="2"/>
      <c r="G1" s="1"/>
      <c r="H1" s="1"/>
      <c r="I1" s="1"/>
      <c r="J1" s="1"/>
      <c r="K1" s="1"/>
      <c r="L1" s="1"/>
      <c r="M1" s="1"/>
    </row>
    <row r="2" spans="1:13" ht="26.25" thickBot="1" x14ac:dyDescent="0.3">
      <c r="A2" s="1"/>
      <c r="B2" s="3" t="s">
        <v>0</v>
      </c>
      <c r="C2" s="54" t="s">
        <v>88</v>
      </c>
      <c r="D2" s="52" t="s">
        <v>89</v>
      </c>
      <c r="E2" s="52" t="s">
        <v>90</v>
      </c>
      <c r="F2" s="53" t="s">
        <v>91</v>
      </c>
      <c r="G2" s="48" t="s">
        <v>92</v>
      </c>
      <c r="H2" s="52" t="s">
        <v>93</v>
      </c>
      <c r="I2" s="48" t="s">
        <v>94</v>
      </c>
      <c r="J2" s="48" t="s">
        <v>87</v>
      </c>
      <c r="K2" s="49" t="s">
        <v>95</v>
      </c>
      <c r="L2" s="1"/>
      <c r="M2" s="1"/>
    </row>
    <row r="3" spans="1:13" x14ac:dyDescent="0.25">
      <c r="A3" s="1"/>
      <c r="B3" s="91">
        <f>RNG!B2</f>
        <v>43394</v>
      </c>
      <c r="C3" s="72" t="s">
        <v>211</v>
      </c>
      <c r="D3" s="5">
        <v>2.2999999999999998</v>
      </c>
      <c r="E3" s="6">
        <v>0.50138888888888888</v>
      </c>
      <c r="F3" s="7">
        <v>0.51111111111111118</v>
      </c>
      <c r="G3" s="6">
        <f>F3-E3</f>
        <v>9.7222222222222987E-3</v>
      </c>
      <c r="H3" s="6">
        <v>1.0416666666666666E-2</v>
      </c>
      <c r="I3" s="6">
        <f>H3*1.5</f>
        <v>1.5625E-2</v>
      </c>
      <c r="J3" s="7">
        <f>ABS(I3-G3)</f>
        <v>5.9027777777777013E-3</v>
      </c>
      <c r="K3" s="8" t="str">
        <f>IF(G3&gt;I3,"Y"," ")</f>
        <v xml:space="preserve"> </v>
      </c>
      <c r="L3" s="1"/>
      <c r="M3" s="1" t="s">
        <v>210</v>
      </c>
    </row>
    <row r="4" spans="1:13" x14ac:dyDescent="0.25">
      <c r="A4" s="1"/>
      <c r="B4" s="92"/>
      <c r="C4" s="73" t="s">
        <v>211</v>
      </c>
      <c r="D4" s="10">
        <v>2.2999999999999998</v>
      </c>
      <c r="E4" s="11">
        <v>0.51111111111111118</v>
      </c>
      <c r="F4" s="12">
        <v>0.52152777777777781</v>
      </c>
      <c r="G4" s="11">
        <f t="shared" ref="G4:G6" si="0">F4-E4</f>
        <v>1.041666666666663E-2</v>
      </c>
      <c r="H4" s="11">
        <v>2.2916666666666669E-2</v>
      </c>
      <c r="I4" s="11">
        <f t="shared" ref="I4:I6" si="1">H4*1.5</f>
        <v>3.4375000000000003E-2</v>
      </c>
      <c r="J4" s="12">
        <f t="shared" ref="J4:J6" si="2">ABS(I4-G4)</f>
        <v>2.3958333333333373E-2</v>
      </c>
      <c r="K4" s="13" t="str">
        <f t="shared" ref="K4:K30" si="3">IF(G4&gt;I4,"Y"," ")</f>
        <v xml:space="preserve"> </v>
      </c>
      <c r="L4" s="1"/>
      <c r="M4" s="1" t="str">
        <f>K33 &amp; " excessively long trips were found out of " &amp; COUNT(J3:J30)</f>
        <v>4 excessively long trips were found out of 28</v>
      </c>
    </row>
    <row r="5" spans="1:13" x14ac:dyDescent="0.25">
      <c r="A5" s="1"/>
      <c r="B5" s="92"/>
      <c r="C5" s="73" t="s">
        <v>209</v>
      </c>
      <c r="D5" s="10"/>
      <c r="E5" s="11"/>
      <c r="F5" s="12"/>
      <c r="G5" s="11">
        <f t="shared" si="0"/>
        <v>0</v>
      </c>
      <c r="H5" s="11"/>
      <c r="I5" s="11">
        <f t="shared" si="1"/>
        <v>0</v>
      </c>
      <c r="J5" s="12">
        <f t="shared" si="2"/>
        <v>0</v>
      </c>
      <c r="K5" s="13" t="str">
        <f t="shared" si="3"/>
        <v xml:space="preserve"> </v>
      </c>
      <c r="L5" s="1"/>
      <c r="M5" s="1"/>
    </row>
    <row r="6" spans="1:13" ht="15.75" thickBot="1" x14ac:dyDescent="0.3">
      <c r="A6" s="1"/>
      <c r="B6" s="93"/>
      <c r="C6" s="74" t="s">
        <v>209</v>
      </c>
      <c r="D6" s="15"/>
      <c r="E6" s="16"/>
      <c r="F6" s="17"/>
      <c r="G6" s="16">
        <f t="shared" si="0"/>
        <v>0</v>
      </c>
      <c r="H6" s="16"/>
      <c r="I6" s="16">
        <f t="shared" si="1"/>
        <v>0</v>
      </c>
      <c r="J6" s="17">
        <f t="shared" si="2"/>
        <v>0</v>
      </c>
      <c r="K6" s="18" t="str">
        <f t="shared" si="3"/>
        <v xml:space="preserve"> </v>
      </c>
      <c r="L6" s="1"/>
      <c r="M6" s="1"/>
    </row>
    <row r="7" spans="1:13" x14ac:dyDescent="0.25">
      <c r="A7" s="1"/>
      <c r="B7" s="91">
        <f>RNG!C2</f>
        <v>43395</v>
      </c>
      <c r="C7" s="4" t="s">
        <v>211</v>
      </c>
      <c r="D7" s="5">
        <v>1</v>
      </c>
      <c r="E7" s="6">
        <v>0.4513888888888889</v>
      </c>
      <c r="F7" s="7">
        <v>0.4694444444444445</v>
      </c>
      <c r="G7" s="6">
        <f>F7-E7</f>
        <v>1.8055555555555602E-2</v>
      </c>
      <c r="H7" s="6">
        <v>1.5972222222222224E-2</v>
      </c>
      <c r="I7" s="6">
        <f>H7*1.5</f>
        <v>2.3958333333333338E-2</v>
      </c>
      <c r="J7" s="7">
        <f>ABS(I7-G7)</f>
        <v>5.902777777777736E-3</v>
      </c>
      <c r="K7" s="8" t="str">
        <f t="shared" si="3"/>
        <v xml:space="preserve"> </v>
      </c>
      <c r="L7" s="1"/>
      <c r="M7" s="1"/>
    </row>
    <row r="8" spans="1:13" x14ac:dyDescent="0.25">
      <c r="A8" s="1"/>
      <c r="B8" s="92"/>
      <c r="C8" s="9" t="s">
        <v>211</v>
      </c>
      <c r="D8" s="10">
        <v>4.9000000000000004</v>
      </c>
      <c r="E8" s="11">
        <v>0.88680555555555562</v>
      </c>
      <c r="F8" s="12">
        <v>0.90138888888888891</v>
      </c>
      <c r="G8" s="11">
        <f t="shared" ref="G8:G10" si="4">F8-E8</f>
        <v>1.4583333333333282E-2</v>
      </c>
      <c r="H8" s="11">
        <v>3.9583333333333331E-2</v>
      </c>
      <c r="I8" s="11">
        <f t="shared" ref="I8:I10" si="5">H8*1.5</f>
        <v>5.9374999999999997E-2</v>
      </c>
      <c r="J8" s="12">
        <f t="shared" ref="J8:J10" si="6">ABS(I8-G8)</f>
        <v>4.4791666666666716E-2</v>
      </c>
      <c r="K8" s="13" t="str">
        <f t="shared" si="3"/>
        <v xml:space="preserve"> </v>
      </c>
      <c r="L8" s="1"/>
      <c r="M8" s="1"/>
    </row>
    <row r="9" spans="1:13" x14ac:dyDescent="0.25">
      <c r="A9" s="1"/>
      <c r="B9" s="92"/>
      <c r="C9" s="9" t="s">
        <v>211</v>
      </c>
      <c r="D9" s="10">
        <v>2.8</v>
      </c>
      <c r="E9" s="11">
        <v>0.29722222222222222</v>
      </c>
      <c r="F9" s="12">
        <v>0.35416666666666669</v>
      </c>
      <c r="G9" s="11">
        <f t="shared" si="4"/>
        <v>5.6944444444444464E-2</v>
      </c>
      <c r="H9" s="11">
        <v>1.3194444444444444E-2</v>
      </c>
      <c r="I9" s="11">
        <f t="shared" si="5"/>
        <v>1.9791666666666666E-2</v>
      </c>
      <c r="J9" s="12">
        <f t="shared" si="6"/>
        <v>3.7152777777777798E-2</v>
      </c>
      <c r="K9" s="13" t="str">
        <f t="shared" si="3"/>
        <v>Y</v>
      </c>
      <c r="L9" s="1"/>
      <c r="M9" s="1"/>
    </row>
    <row r="10" spans="1:13" ht="15.75" thickBot="1" x14ac:dyDescent="0.3">
      <c r="A10" s="1"/>
      <c r="B10" s="93"/>
      <c r="C10" s="14" t="s">
        <v>211</v>
      </c>
      <c r="D10" s="15">
        <v>3.2</v>
      </c>
      <c r="E10" s="16">
        <v>0.68819444444444444</v>
      </c>
      <c r="F10" s="17">
        <v>0.71180555555555547</v>
      </c>
      <c r="G10" s="16">
        <f t="shared" si="4"/>
        <v>2.3611111111111027E-2</v>
      </c>
      <c r="H10" s="16">
        <v>2.4999999999999998E-2</v>
      </c>
      <c r="I10" s="16">
        <f t="shared" si="5"/>
        <v>3.7499999999999999E-2</v>
      </c>
      <c r="J10" s="17">
        <f t="shared" si="6"/>
        <v>1.3888888888888971E-2</v>
      </c>
      <c r="K10" s="18" t="str">
        <f t="shared" si="3"/>
        <v xml:space="preserve"> </v>
      </c>
      <c r="L10" s="1"/>
      <c r="M10" s="1"/>
    </row>
    <row r="11" spans="1:13" x14ac:dyDescent="0.25">
      <c r="A11" s="1"/>
      <c r="B11" s="91">
        <f>RNG!D2</f>
        <v>43396</v>
      </c>
      <c r="C11" s="4" t="s">
        <v>211</v>
      </c>
      <c r="D11" s="5">
        <v>1.7</v>
      </c>
      <c r="E11" s="6">
        <v>0.47569444444444442</v>
      </c>
      <c r="F11" s="7">
        <v>0.48888888888888887</v>
      </c>
      <c r="G11" s="6">
        <f>F11-E11</f>
        <v>1.3194444444444453E-2</v>
      </c>
      <c r="H11" s="6">
        <v>6.9444444444444441E-3</v>
      </c>
      <c r="I11" s="6">
        <f>H11*1.5</f>
        <v>1.0416666666666666E-2</v>
      </c>
      <c r="J11" s="7">
        <f>ABS(I11-G11)</f>
        <v>2.777777777777787E-3</v>
      </c>
      <c r="K11" s="8" t="str">
        <f t="shared" si="3"/>
        <v>Y</v>
      </c>
      <c r="L11" s="1"/>
      <c r="M11" s="1"/>
    </row>
    <row r="12" spans="1:13" x14ac:dyDescent="0.25">
      <c r="A12" s="1"/>
      <c r="B12" s="92"/>
      <c r="C12" s="9" t="s">
        <v>211</v>
      </c>
      <c r="D12" s="10">
        <v>5.7</v>
      </c>
      <c r="E12" s="11">
        <v>0.30624999999999997</v>
      </c>
      <c r="F12" s="12">
        <v>0.3215277777777778</v>
      </c>
      <c r="G12" s="11">
        <f t="shared" ref="G12:G14" si="7">F12-E12</f>
        <v>1.5277777777777835E-2</v>
      </c>
      <c r="H12" s="11">
        <v>1.9444444444444445E-2</v>
      </c>
      <c r="I12" s="11">
        <f t="shared" ref="I12:I14" si="8">H12*1.5</f>
        <v>2.9166666666666667E-2</v>
      </c>
      <c r="J12" s="12">
        <f t="shared" ref="J12:J14" si="9">ABS(I12-G12)</f>
        <v>1.3888888888888833E-2</v>
      </c>
      <c r="K12" s="13" t="str">
        <f t="shared" si="3"/>
        <v xml:space="preserve"> </v>
      </c>
      <c r="L12" s="1"/>
      <c r="M12" s="1"/>
    </row>
    <row r="13" spans="1:13" x14ac:dyDescent="0.25">
      <c r="A13" s="1"/>
      <c r="B13" s="92"/>
      <c r="C13" s="9" t="s">
        <v>211</v>
      </c>
      <c r="D13" s="10">
        <v>2.2999999999999998</v>
      </c>
      <c r="E13" s="11">
        <v>0.56458333333333333</v>
      </c>
      <c r="F13" s="12">
        <v>0.57291666666666663</v>
      </c>
      <c r="G13" s="11">
        <f t="shared" si="7"/>
        <v>8.3333333333333037E-3</v>
      </c>
      <c r="H13" s="11">
        <v>2.013888888888889E-2</v>
      </c>
      <c r="I13" s="11">
        <f t="shared" si="8"/>
        <v>3.0208333333333337E-2</v>
      </c>
      <c r="J13" s="12">
        <f t="shared" si="9"/>
        <v>2.1875000000000033E-2</v>
      </c>
      <c r="K13" s="13" t="str">
        <f t="shared" si="3"/>
        <v xml:space="preserve"> </v>
      </c>
      <c r="L13" s="1"/>
      <c r="M13" s="1"/>
    </row>
    <row r="14" spans="1:13" ht="15.75" thickBot="1" x14ac:dyDescent="0.3">
      <c r="A14" s="1"/>
      <c r="B14" s="93"/>
      <c r="C14" s="14" t="s">
        <v>211</v>
      </c>
      <c r="D14" s="15">
        <v>4.8</v>
      </c>
      <c r="E14" s="16">
        <v>0.33263888888888887</v>
      </c>
      <c r="F14" s="17">
        <v>0.34236111111111112</v>
      </c>
      <c r="G14" s="16">
        <f t="shared" si="7"/>
        <v>9.7222222222222432E-3</v>
      </c>
      <c r="H14" s="16">
        <v>2.1527777777777781E-2</v>
      </c>
      <c r="I14" s="16">
        <f t="shared" si="8"/>
        <v>3.229166666666667E-2</v>
      </c>
      <c r="J14" s="17">
        <f t="shared" si="9"/>
        <v>2.2569444444444427E-2</v>
      </c>
      <c r="K14" s="18" t="str">
        <f t="shared" si="3"/>
        <v xml:space="preserve"> </v>
      </c>
      <c r="L14" s="1"/>
      <c r="M14" s="1"/>
    </row>
    <row r="15" spans="1:13" x14ac:dyDescent="0.25">
      <c r="A15" s="1"/>
      <c r="B15" s="91">
        <f>RNG!E2</f>
        <v>43397</v>
      </c>
      <c r="C15" s="4" t="s">
        <v>211</v>
      </c>
      <c r="D15" s="5">
        <v>1.7</v>
      </c>
      <c r="E15" s="6">
        <v>0.52430555555555558</v>
      </c>
      <c r="F15" s="7">
        <v>0.54166666666666663</v>
      </c>
      <c r="G15" s="6">
        <f>F15-E15</f>
        <v>1.7361111111111049E-2</v>
      </c>
      <c r="H15" s="6">
        <v>1.7361111111111112E-2</v>
      </c>
      <c r="I15" s="6">
        <f>H15*1.5</f>
        <v>2.6041666666666668E-2</v>
      </c>
      <c r="J15" s="7">
        <f>ABS(I15-G15)</f>
        <v>8.6805555555556184E-3</v>
      </c>
      <c r="K15" s="8" t="str">
        <f t="shared" si="3"/>
        <v xml:space="preserve"> </v>
      </c>
      <c r="L15" s="1"/>
      <c r="M15" s="1"/>
    </row>
    <row r="16" spans="1:13" x14ac:dyDescent="0.25">
      <c r="A16" s="1"/>
      <c r="B16" s="92"/>
      <c r="C16" s="9" t="s">
        <v>211</v>
      </c>
      <c r="D16" s="10">
        <v>6.9</v>
      </c>
      <c r="E16" s="11">
        <v>0.3611111111111111</v>
      </c>
      <c r="F16" s="12">
        <v>0.37152777777777773</v>
      </c>
      <c r="G16" s="11">
        <f t="shared" ref="G16:G18" si="10">F16-E16</f>
        <v>1.041666666666663E-2</v>
      </c>
      <c r="H16" s="11">
        <v>2.4999999999999998E-2</v>
      </c>
      <c r="I16" s="11">
        <f t="shared" ref="I16:I18" si="11">H16*1.5</f>
        <v>3.7499999999999999E-2</v>
      </c>
      <c r="J16" s="12">
        <f t="shared" ref="J16:J18" si="12">ABS(I16-G16)</f>
        <v>2.7083333333333369E-2</v>
      </c>
      <c r="K16" s="13" t="str">
        <f t="shared" si="3"/>
        <v xml:space="preserve"> </v>
      </c>
      <c r="L16" s="1"/>
      <c r="M16" s="1"/>
    </row>
    <row r="17" spans="1:13" x14ac:dyDescent="0.25">
      <c r="A17" s="1"/>
      <c r="B17" s="92"/>
      <c r="C17" s="9" t="s">
        <v>211</v>
      </c>
      <c r="D17" s="10">
        <v>2.1</v>
      </c>
      <c r="E17" s="11">
        <v>0.48680555555555555</v>
      </c>
      <c r="F17" s="12">
        <v>0.48888888888888887</v>
      </c>
      <c r="G17" s="11">
        <f t="shared" si="10"/>
        <v>2.0833333333333259E-3</v>
      </c>
      <c r="H17" s="11">
        <v>7.6388888888888886E-3</v>
      </c>
      <c r="I17" s="11">
        <f t="shared" si="11"/>
        <v>1.1458333333333333E-2</v>
      </c>
      <c r="J17" s="12">
        <f t="shared" si="12"/>
        <v>9.3750000000000066E-3</v>
      </c>
      <c r="K17" s="13" t="str">
        <f t="shared" si="3"/>
        <v xml:space="preserve"> </v>
      </c>
      <c r="L17" s="1"/>
      <c r="M17" s="1"/>
    </row>
    <row r="18" spans="1:13" ht="15.75" thickBot="1" x14ac:dyDescent="0.3">
      <c r="A18" s="1"/>
      <c r="B18" s="93"/>
      <c r="C18" s="14" t="s">
        <v>211</v>
      </c>
      <c r="D18" s="15">
        <v>1.8</v>
      </c>
      <c r="E18" s="16">
        <v>0.3125</v>
      </c>
      <c r="F18" s="17">
        <v>0.3215277777777778</v>
      </c>
      <c r="G18" s="16">
        <f t="shared" si="10"/>
        <v>9.0277777777778012E-3</v>
      </c>
      <c r="H18" s="16">
        <v>2.013888888888889E-2</v>
      </c>
      <c r="I18" s="16">
        <f t="shared" si="11"/>
        <v>3.0208333333333337E-2</v>
      </c>
      <c r="J18" s="17">
        <f t="shared" si="12"/>
        <v>2.1180555555555536E-2</v>
      </c>
      <c r="K18" s="18" t="str">
        <f t="shared" si="3"/>
        <v xml:space="preserve"> </v>
      </c>
      <c r="L18" s="1"/>
      <c r="M18" s="1"/>
    </row>
    <row r="19" spans="1:13" x14ac:dyDescent="0.25">
      <c r="A19" s="1"/>
      <c r="B19" s="91">
        <f>RNG!F2</f>
        <v>43398</v>
      </c>
      <c r="C19" s="4" t="s">
        <v>211</v>
      </c>
      <c r="D19" s="5">
        <v>2.2999999999999998</v>
      </c>
      <c r="E19" s="6">
        <v>0.30972222222222223</v>
      </c>
      <c r="F19" s="7">
        <v>0.31666666666666665</v>
      </c>
      <c r="G19" s="6">
        <f>F19-E19</f>
        <v>6.9444444444444198E-3</v>
      </c>
      <c r="H19" s="6">
        <v>2.361111111111111E-2</v>
      </c>
      <c r="I19" s="6">
        <f>H19*1.5</f>
        <v>3.5416666666666666E-2</v>
      </c>
      <c r="J19" s="7">
        <f>ABS(I19-G19)</f>
        <v>2.8472222222222246E-2</v>
      </c>
      <c r="K19" s="8" t="str">
        <f t="shared" si="3"/>
        <v xml:space="preserve"> </v>
      </c>
      <c r="L19" s="1"/>
      <c r="M19" s="1"/>
    </row>
    <row r="20" spans="1:13" x14ac:dyDescent="0.25">
      <c r="A20" s="1"/>
      <c r="B20" s="92"/>
      <c r="C20" s="9" t="s">
        <v>211</v>
      </c>
      <c r="D20" s="10">
        <v>4.8</v>
      </c>
      <c r="E20" s="11">
        <v>0.33680555555555558</v>
      </c>
      <c r="F20" s="12">
        <v>0.34375</v>
      </c>
      <c r="G20" s="11">
        <f t="shared" ref="G20:G22" si="13">F20-E20</f>
        <v>6.9444444444444198E-3</v>
      </c>
      <c r="H20" s="11">
        <v>2.1527777777777781E-2</v>
      </c>
      <c r="I20" s="11">
        <f t="shared" ref="I20:I22" si="14">H20*1.5</f>
        <v>3.229166666666667E-2</v>
      </c>
      <c r="J20" s="12">
        <f t="shared" ref="J20:J22" si="15">ABS(I20-G20)</f>
        <v>2.534722222222225E-2</v>
      </c>
      <c r="K20" s="13" t="str">
        <f t="shared" si="3"/>
        <v xml:space="preserve"> </v>
      </c>
      <c r="L20" s="1"/>
      <c r="M20" s="1"/>
    </row>
    <row r="21" spans="1:13" x14ac:dyDescent="0.25">
      <c r="A21" s="1"/>
      <c r="B21" s="92"/>
      <c r="C21" s="9" t="s">
        <v>211</v>
      </c>
      <c r="D21" s="10">
        <v>5.7</v>
      </c>
      <c r="E21" s="11">
        <v>0.71111111111111114</v>
      </c>
      <c r="F21" s="12">
        <v>0.74375000000000002</v>
      </c>
      <c r="G21" s="11">
        <f t="shared" si="13"/>
        <v>3.2638888888888884E-2</v>
      </c>
      <c r="H21" s="11">
        <v>1.8749999999999999E-2</v>
      </c>
      <c r="I21" s="11">
        <f t="shared" si="14"/>
        <v>2.8124999999999997E-2</v>
      </c>
      <c r="J21" s="12">
        <f t="shared" si="15"/>
        <v>4.5138888888888867E-3</v>
      </c>
      <c r="K21" s="13" t="str">
        <f t="shared" si="3"/>
        <v>Y</v>
      </c>
      <c r="L21" s="1"/>
      <c r="M21" s="1"/>
    </row>
    <row r="22" spans="1:13" ht="15.75" thickBot="1" x14ac:dyDescent="0.3">
      <c r="A22" s="1"/>
      <c r="B22" s="93"/>
      <c r="C22" s="14" t="s">
        <v>211</v>
      </c>
      <c r="D22" s="15">
        <v>1.7</v>
      </c>
      <c r="E22" s="16">
        <v>0.3888888888888889</v>
      </c>
      <c r="F22" s="17">
        <v>0.39583333333333331</v>
      </c>
      <c r="G22" s="16">
        <f t="shared" si="13"/>
        <v>6.9444444444444198E-3</v>
      </c>
      <c r="H22" s="16">
        <v>6.9444444444444441E-3</v>
      </c>
      <c r="I22" s="16">
        <f t="shared" si="14"/>
        <v>1.0416666666666666E-2</v>
      </c>
      <c r="J22" s="17">
        <f t="shared" si="15"/>
        <v>3.4722222222222463E-3</v>
      </c>
      <c r="K22" s="18" t="str">
        <f t="shared" si="3"/>
        <v xml:space="preserve"> </v>
      </c>
      <c r="L22" s="1"/>
      <c r="M22" s="1"/>
    </row>
    <row r="23" spans="1:13" x14ac:dyDescent="0.25">
      <c r="A23" s="1"/>
      <c r="B23" s="91">
        <f>RNG!G2</f>
        <v>43399</v>
      </c>
      <c r="C23" s="4" t="s">
        <v>211</v>
      </c>
      <c r="D23" s="5">
        <v>5.7</v>
      </c>
      <c r="E23" s="6">
        <v>0.70833333333333337</v>
      </c>
      <c r="F23" s="7">
        <v>0.71875</v>
      </c>
      <c r="G23" s="6">
        <f>F23-E23</f>
        <v>1.041666666666663E-2</v>
      </c>
      <c r="H23" s="6">
        <v>2.4999999999999998E-2</v>
      </c>
      <c r="I23" s="6">
        <f>H23*1.5</f>
        <v>3.7499999999999999E-2</v>
      </c>
      <c r="J23" s="7">
        <f>ABS(I23-G23)</f>
        <v>2.7083333333333369E-2</v>
      </c>
      <c r="K23" s="8" t="str">
        <f t="shared" si="3"/>
        <v xml:space="preserve"> </v>
      </c>
      <c r="L23" s="1"/>
      <c r="M23" s="1"/>
    </row>
    <row r="24" spans="1:13" x14ac:dyDescent="0.25">
      <c r="A24" s="1"/>
      <c r="B24" s="92"/>
      <c r="C24" s="9" t="s">
        <v>211</v>
      </c>
      <c r="D24" s="10">
        <v>2.4</v>
      </c>
      <c r="E24" s="11">
        <v>0.36805555555555558</v>
      </c>
      <c r="F24" s="12">
        <v>0.37986111111111115</v>
      </c>
      <c r="G24" s="11">
        <f t="shared" ref="G24:G26" si="16">F24-E24</f>
        <v>1.1805555555555569E-2</v>
      </c>
      <c r="H24" s="11">
        <v>2.0833333333333332E-2</v>
      </c>
      <c r="I24" s="11">
        <f t="shared" ref="I24:I26" si="17">H24*1.5</f>
        <v>3.125E-2</v>
      </c>
      <c r="J24" s="12">
        <f t="shared" ref="J24:J26" si="18">ABS(I24-G24)</f>
        <v>1.9444444444444431E-2</v>
      </c>
      <c r="K24" s="13" t="str">
        <f t="shared" si="3"/>
        <v xml:space="preserve"> </v>
      </c>
      <c r="L24" s="1"/>
      <c r="M24" s="1"/>
    </row>
    <row r="25" spans="1:13" x14ac:dyDescent="0.25">
      <c r="A25" s="1"/>
      <c r="B25" s="92"/>
      <c r="C25" s="9" t="s">
        <v>211</v>
      </c>
      <c r="D25" s="10">
        <v>2.2999999999999998</v>
      </c>
      <c r="E25" s="11">
        <v>0.45763888888888887</v>
      </c>
      <c r="F25" s="12">
        <v>0.46458333333333335</v>
      </c>
      <c r="G25" s="11">
        <f t="shared" si="16"/>
        <v>6.9444444444444753E-3</v>
      </c>
      <c r="H25" s="11">
        <v>1.8055555555555557E-2</v>
      </c>
      <c r="I25" s="11">
        <f t="shared" si="17"/>
        <v>2.7083333333333334E-2</v>
      </c>
      <c r="J25" s="12">
        <f t="shared" si="18"/>
        <v>2.0138888888888859E-2</v>
      </c>
      <c r="K25" s="13" t="str">
        <f t="shared" si="3"/>
        <v xml:space="preserve"> </v>
      </c>
      <c r="L25" s="1"/>
      <c r="M25" s="1"/>
    </row>
    <row r="26" spans="1:13" ht="15.75" thickBot="1" x14ac:dyDescent="0.3">
      <c r="A26" s="1"/>
      <c r="B26" s="93"/>
      <c r="C26" s="14" t="s">
        <v>211</v>
      </c>
      <c r="D26" s="15">
        <v>1.1000000000000001</v>
      </c>
      <c r="E26" s="16">
        <v>0.34722222222222227</v>
      </c>
      <c r="F26" s="17">
        <v>0.35972222222222222</v>
      </c>
      <c r="G26" s="16">
        <f t="shared" si="16"/>
        <v>1.2499999999999956E-2</v>
      </c>
      <c r="H26" s="16">
        <v>6.9444444444444441E-3</v>
      </c>
      <c r="I26" s="16">
        <f t="shared" si="17"/>
        <v>1.0416666666666666E-2</v>
      </c>
      <c r="J26" s="17">
        <f t="shared" si="18"/>
        <v>2.0833333333332895E-3</v>
      </c>
      <c r="K26" s="18" t="str">
        <f t="shared" si="3"/>
        <v>Y</v>
      </c>
      <c r="L26" s="1"/>
      <c r="M26" s="1"/>
    </row>
    <row r="27" spans="1:13" x14ac:dyDescent="0.25">
      <c r="A27" s="1"/>
      <c r="B27" s="91">
        <f>RNG!H2</f>
        <v>43400</v>
      </c>
      <c r="C27" s="4" t="s">
        <v>211</v>
      </c>
      <c r="D27" s="5">
        <v>3.5</v>
      </c>
      <c r="E27" s="6">
        <v>0.41111111111111115</v>
      </c>
      <c r="F27" s="7">
        <v>0.42152777777777778</v>
      </c>
      <c r="G27" s="6">
        <f>F27-E27</f>
        <v>1.041666666666663E-2</v>
      </c>
      <c r="H27" s="6">
        <v>2.1527777777777781E-2</v>
      </c>
      <c r="I27" s="6">
        <f>H27*1.5</f>
        <v>3.229166666666667E-2</v>
      </c>
      <c r="J27" s="7">
        <f>ABS(I27-G27)</f>
        <v>2.187500000000004E-2</v>
      </c>
      <c r="K27" s="8" t="str">
        <f t="shared" si="3"/>
        <v xml:space="preserve"> </v>
      </c>
      <c r="L27" s="1"/>
      <c r="M27" s="1"/>
    </row>
    <row r="28" spans="1:13" x14ac:dyDescent="0.25">
      <c r="A28" s="1"/>
      <c r="B28" s="92"/>
      <c r="C28" s="9" t="s">
        <v>211</v>
      </c>
      <c r="D28" s="10">
        <v>2.1</v>
      </c>
      <c r="E28" s="11">
        <v>0.43611111111111112</v>
      </c>
      <c r="F28" s="12">
        <v>0.4465277777777778</v>
      </c>
      <c r="G28" s="11">
        <f t="shared" ref="G28:G30" si="19">F28-E28</f>
        <v>1.0416666666666685E-2</v>
      </c>
      <c r="H28" s="11">
        <v>1.6666666666666666E-2</v>
      </c>
      <c r="I28" s="11">
        <f t="shared" ref="I28:I30" si="20">H28*1.5</f>
        <v>2.5000000000000001E-2</v>
      </c>
      <c r="J28" s="12">
        <f t="shared" ref="J28:J30" si="21">ABS(I28-G28)</f>
        <v>1.4583333333333316E-2</v>
      </c>
      <c r="K28" s="13" t="str">
        <f t="shared" si="3"/>
        <v xml:space="preserve"> </v>
      </c>
      <c r="L28" s="1"/>
      <c r="M28" s="1"/>
    </row>
    <row r="29" spans="1:13" x14ac:dyDescent="0.25">
      <c r="A29" s="1"/>
      <c r="B29" s="92"/>
      <c r="C29" s="9" t="s">
        <v>211</v>
      </c>
      <c r="D29" s="10">
        <v>2</v>
      </c>
      <c r="E29" s="11">
        <v>0.40138888888888885</v>
      </c>
      <c r="F29" s="12">
        <v>0.40972222222222227</v>
      </c>
      <c r="G29" s="11">
        <f t="shared" si="19"/>
        <v>8.3333333333334147E-3</v>
      </c>
      <c r="H29" s="11">
        <v>1.3888888888888888E-2</v>
      </c>
      <c r="I29" s="11">
        <f t="shared" si="20"/>
        <v>2.0833333333333332E-2</v>
      </c>
      <c r="J29" s="12">
        <f t="shared" si="21"/>
        <v>1.2499999999999917E-2</v>
      </c>
      <c r="K29" s="13" t="str">
        <f t="shared" si="3"/>
        <v xml:space="preserve"> </v>
      </c>
      <c r="L29" s="1"/>
      <c r="M29" s="1"/>
    </row>
    <row r="30" spans="1:13" ht="15.75" thickBot="1" x14ac:dyDescent="0.3">
      <c r="A30" s="1"/>
      <c r="B30" s="93"/>
      <c r="C30" s="14" t="s">
        <v>211</v>
      </c>
      <c r="D30" s="15">
        <v>3.3</v>
      </c>
      <c r="E30" s="16">
        <v>0.51874999999999993</v>
      </c>
      <c r="F30" s="17">
        <v>0.53194444444444444</v>
      </c>
      <c r="G30" s="16">
        <f t="shared" si="19"/>
        <v>1.3194444444444509E-2</v>
      </c>
      <c r="H30" s="16">
        <v>1.5277777777777777E-2</v>
      </c>
      <c r="I30" s="16">
        <f t="shared" si="20"/>
        <v>2.2916666666666665E-2</v>
      </c>
      <c r="J30" s="17">
        <f t="shared" si="21"/>
        <v>9.7222222222221565E-3</v>
      </c>
      <c r="K30" s="18" t="str">
        <f t="shared" si="3"/>
        <v xml:space="preserve"> </v>
      </c>
      <c r="L30" s="1"/>
      <c r="M30" s="1"/>
    </row>
    <row r="31" spans="1:13" x14ac:dyDescent="0.25">
      <c r="A31" s="1"/>
      <c r="B31" s="1"/>
      <c r="C31" s="1"/>
      <c r="D31" s="1"/>
      <c r="E31" s="1"/>
      <c r="F31" s="2"/>
      <c r="G31" s="1"/>
      <c r="H31" s="1"/>
      <c r="I31" s="1"/>
      <c r="J31" s="1"/>
      <c r="K31" s="1"/>
      <c r="L31" s="1"/>
      <c r="M31" s="1"/>
    </row>
    <row r="32" spans="1:13" x14ac:dyDescent="0.25">
      <c r="K32" s="47" t="s">
        <v>86</v>
      </c>
    </row>
    <row r="33" spans="3:11" x14ac:dyDescent="0.25">
      <c r="K33" s="24">
        <f>COUNTIF(K7:K30, "Y")</f>
        <v>4</v>
      </c>
    </row>
    <row r="36" spans="3:11" x14ac:dyDescent="0.25">
      <c r="C36" t="s">
        <v>99</v>
      </c>
    </row>
    <row r="37" spans="3:11" x14ac:dyDescent="0.25">
      <c r="C37" t="s">
        <v>100</v>
      </c>
    </row>
  </sheetData>
  <mergeCells count="7">
    <mergeCell ref="B23:B26"/>
    <mergeCell ref="B27:B30"/>
    <mergeCell ref="B3:B6"/>
    <mergeCell ref="B7:B10"/>
    <mergeCell ref="B11:B14"/>
    <mergeCell ref="B15:B18"/>
    <mergeCell ref="B19:B2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8"/>
  <sheetViews>
    <sheetView workbookViewId="0">
      <selection activeCell="B4" sqref="B4"/>
    </sheetView>
  </sheetViews>
  <sheetFormatPr defaultRowHeight="15" x14ac:dyDescent="0.25"/>
  <cols>
    <col min="12" max="12" width="9.140625" bestFit="1" customWidth="1"/>
    <col min="20" max="20" width="10" customWidth="1"/>
    <col min="21" max="21" width="14" bestFit="1" customWidth="1"/>
  </cols>
  <sheetData>
    <row r="1" spans="1:21" x14ac:dyDescent="0.25">
      <c r="A1" t="s">
        <v>12</v>
      </c>
    </row>
    <row r="2" spans="1:21" ht="15.75" thickBot="1" x14ac:dyDescent="0.3">
      <c r="A2" s="21" t="s">
        <v>0</v>
      </c>
      <c r="B2" s="59">
        <v>43394</v>
      </c>
      <c r="C2" s="22">
        <f t="shared" ref="C2:H2" si="0">B2+1</f>
        <v>43395</v>
      </c>
      <c r="D2" s="22">
        <f t="shared" si="0"/>
        <v>43396</v>
      </c>
      <c r="E2" s="22">
        <f t="shared" si="0"/>
        <v>43397</v>
      </c>
      <c r="F2" s="22">
        <f t="shared" si="0"/>
        <v>43398</v>
      </c>
      <c r="G2" s="22">
        <f t="shared" si="0"/>
        <v>43399</v>
      </c>
      <c r="H2" s="22">
        <f t="shared" si="0"/>
        <v>43400</v>
      </c>
      <c r="L2" s="25" t="s">
        <v>16</v>
      </c>
      <c r="M2" s="25"/>
      <c r="N2" s="25"/>
      <c r="O2" s="25"/>
      <c r="P2" s="25"/>
      <c r="Q2" s="28"/>
    </row>
    <row r="3" spans="1:21" ht="15.75" thickBot="1" x14ac:dyDescent="0.3">
      <c r="A3" s="21" t="s">
        <v>1</v>
      </c>
      <c r="B3" s="21">
        <f>J5</f>
        <v>5</v>
      </c>
      <c r="C3" s="21">
        <f t="shared" ref="C3:H3" si="1">SUM(L4:L12)</f>
        <v>45</v>
      </c>
      <c r="D3" s="21">
        <f t="shared" si="1"/>
        <v>76</v>
      </c>
      <c r="E3" s="21">
        <f t="shared" si="1"/>
        <v>65</v>
      </c>
      <c r="F3" s="21">
        <f t="shared" si="1"/>
        <v>56</v>
      </c>
      <c r="G3" s="21">
        <f t="shared" si="1"/>
        <v>52</v>
      </c>
      <c r="H3" s="21">
        <f t="shared" si="1"/>
        <v>22</v>
      </c>
      <c r="J3" s="33">
        <f>B2</f>
        <v>43394</v>
      </c>
      <c r="L3" s="22">
        <f>C2</f>
        <v>43395</v>
      </c>
      <c r="M3" s="22">
        <f t="shared" ref="M3:O3" si="2">D2</f>
        <v>43396</v>
      </c>
      <c r="N3" s="22">
        <f t="shared" si="2"/>
        <v>43397</v>
      </c>
      <c r="O3" s="22">
        <f t="shared" si="2"/>
        <v>43398</v>
      </c>
      <c r="P3" s="29">
        <f>G2</f>
        <v>43399</v>
      </c>
      <c r="Q3" s="33">
        <f>H2</f>
        <v>43400</v>
      </c>
      <c r="T3" s="67" t="s">
        <v>101</v>
      </c>
      <c r="U3" s="20" t="s">
        <v>102</v>
      </c>
    </row>
    <row r="4" spans="1:21" x14ac:dyDescent="0.25">
      <c r="A4" s="23" t="s">
        <v>2</v>
      </c>
      <c r="B4" s="19">
        <f ca="1">ROUND((RAND()*B$3)+0.5,0)</f>
        <v>2</v>
      </c>
      <c r="C4" s="19">
        <f t="shared" ref="C4:H4" ca="1" si="3">ROUND((RAND()*C$3)+0.5,0)</f>
        <v>15</v>
      </c>
      <c r="D4" s="19">
        <f t="shared" ca="1" si="3"/>
        <v>63</v>
      </c>
      <c r="E4" s="19">
        <f t="shared" ca="1" si="3"/>
        <v>30</v>
      </c>
      <c r="F4" s="19">
        <f t="shared" ca="1" si="3"/>
        <v>22</v>
      </c>
      <c r="G4" s="19">
        <f t="shared" ca="1" si="3"/>
        <v>44</v>
      </c>
      <c r="H4" s="19">
        <f t="shared" ca="1" si="3"/>
        <v>15</v>
      </c>
      <c r="J4" s="35" t="s">
        <v>53</v>
      </c>
      <c r="K4" s="34">
        <v>190</v>
      </c>
      <c r="L4" s="61">
        <v>7</v>
      </c>
      <c r="M4" s="61">
        <v>7</v>
      </c>
      <c r="N4" s="61">
        <v>11</v>
      </c>
      <c r="O4" s="61">
        <v>8</v>
      </c>
      <c r="P4" s="62">
        <v>6</v>
      </c>
      <c r="Q4" s="64">
        <v>4</v>
      </c>
      <c r="R4" s="30" t="s">
        <v>13</v>
      </c>
      <c r="T4" s="57">
        <v>13</v>
      </c>
      <c r="U4" s="19">
        <f ca="1">RANDBETWEEN(1,T4)</f>
        <v>9</v>
      </c>
    </row>
    <row r="5" spans="1:21" ht="15.75" thickBot="1" x14ac:dyDescent="0.3">
      <c r="A5" s="23" t="s">
        <v>3</v>
      </c>
      <c r="B5" s="19">
        <f t="shared" ref="B5:H12" ca="1" si="4">ROUND((RAND()*B$3)+0.5,0)</f>
        <v>1</v>
      </c>
      <c r="C5" s="19">
        <f t="shared" ca="1" si="4"/>
        <v>29</v>
      </c>
      <c r="D5" s="19">
        <f t="shared" ca="1" si="4"/>
        <v>52</v>
      </c>
      <c r="E5" s="19">
        <f t="shared" ca="1" si="4"/>
        <v>55</v>
      </c>
      <c r="F5" s="19">
        <f t="shared" ca="1" si="4"/>
        <v>56</v>
      </c>
      <c r="G5" s="19">
        <f t="shared" ca="1" si="4"/>
        <v>17</v>
      </c>
      <c r="H5" s="19">
        <f t="shared" ca="1" si="4"/>
        <v>17</v>
      </c>
      <c r="J5" s="63">
        <v>5</v>
      </c>
      <c r="K5" s="20">
        <v>191</v>
      </c>
      <c r="L5" s="61">
        <v>6</v>
      </c>
      <c r="M5" s="61">
        <v>9</v>
      </c>
      <c r="N5" s="61">
        <v>9</v>
      </c>
      <c r="O5" s="61">
        <v>6</v>
      </c>
      <c r="P5" s="62">
        <v>8</v>
      </c>
      <c r="Q5" s="64">
        <v>11</v>
      </c>
      <c r="R5" s="31" t="s">
        <v>14</v>
      </c>
      <c r="U5" s="60">
        <v>4</v>
      </c>
    </row>
    <row r="6" spans="1:21" ht="15.75" thickBot="1" x14ac:dyDescent="0.3">
      <c r="A6" s="23" t="s">
        <v>4</v>
      </c>
      <c r="B6" s="19">
        <f t="shared" ca="1" si="4"/>
        <v>3</v>
      </c>
      <c r="C6" s="19">
        <f t="shared" ca="1" si="4"/>
        <v>11</v>
      </c>
      <c r="D6" s="19">
        <f t="shared" ca="1" si="4"/>
        <v>32</v>
      </c>
      <c r="E6" s="19">
        <f t="shared" ca="1" si="4"/>
        <v>9</v>
      </c>
      <c r="F6" s="19">
        <f t="shared" ca="1" si="4"/>
        <v>35</v>
      </c>
      <c r="G6" s="19">
        <f t="shared" ca="1" si="4"/>
        <v>50</v>
      </c>
      <c r="H6" s="19">
        <f t="shared" ca="1" si="4"/>
        <v>22</v>
      </c>
      <c r="J6" s="24"/>
      <c r="K6" s="20">
        <v>192</v>
      </c>
      <c r="L6" s="61">
        <v>7</v>
      </c>
      <c r="M6" s="61">
        <v>11</v>
      </c>
      <c r="N6" s="61">
        <v>11</v>
      </c>
      <c r="O6" s="61">
        <v>10</v>
      </c>
      <c r="P6" s="62">
        <v>10</v>
      </c>
      <c r="Q6" s="65">
        <v>7</v>
      </c>
      <c r="R6" s="32" t="s">
        <v>15</v>
      </c>
    </row>
    <row r="7" spans="1:21" x14ac:dyDescent="0.25">
      <c r="A7" s="23" t="s">
        <v>5</v>
      </c>
      <c r="B7" s="19">
        <f t="shared" ca="1" si="4"/>
        <v>2</v>
      </c>
      <c r="C7" s="19">
        <f t="shared" ca="1" si="4"/>
        <v>27</v>
      </c>
      <c r="D7" s="19">
        <f t="shared" ca="1" si="4"/>
        <v>48</v>
      </c>
      <c r="E7" s="19">
        <f t="shared" ca="1" si="4"/>
        <v>63</v>
      </c>
      <c r="F7" s="19">
        <f t="shared" ca="1" si="4"/>
        <v>44</v>
      </c>
      <c r="G7" s="19">
        <f t="shared" ca="1" si="4"/>
        <v>17</v>
      </c>
      <c r="H7" s="19">
        <f t="shared" ca="1" si="4"/>
        <v>12</v>
      </c>
      <c r="J7" s="24"/>
      <c r="K7" s="20">
        <v>193</v>
      </c>
      <c r="L7" s="61">
        <v>4</v>
      </c>
      <c r="M7" s="61">
        <v>6</v>
      </c>
      <c r="N7" s="61">
        <v>6</v>
      </c>
      <c r="O7" s="61">
        <v>5</v>
      </c>
      <c r="P7" s="61">
        <v>4</v>
      </c>
      <c r="Q7" s="27"/>
      <c r="R7" s="24"/>
    </row>
    <row r="8" spans="1:21" x14ac:dyDescent="0.25">
      <c r="A8" s="23" t="s">
        <v>6</v>
      </c>
      <c r="B8" s="19">
        <f t="shared" ca="1" si="4"/>
        <v>1</v>
      </c>
      <c r="C8" s="19">
        <f t="shared" ca="1" si="4"/>
        <v>9</v>
      </c>
      <c r="D8" s="19">
        <f t="shared" ca="1" si="4"/>
        <v>1</v>
      </c>
      <c r="E8" s="19">
        <f t="shared" ca="1" si="4"/>
        <v>62</v>
      </c>
      <c r="F8" s="19">
        <f t="shared" ca="1" si="4"/>
        <v>55</v>
      </c>
      <c r="G8" s="19">
        <f t="shared" ca="1" si="4"/>
        <v>17</v>
      </c>
      <c r="H8" s="19">
        <f t="shared" ca="1" si="4"/>
        <v>14</v>
      </c>
      <c r="J8" s="24"/>
      <c r="K8" s="20">
        <v>194</v>
      </c>
      <c r="L8" s="61">
        <v>4</v>
      </c>
      <c r="M8" s="61">
        <v>7</v>
      </c>
      <c r="N8" s="61">
        <v>7</v>
      </c>
      <c r="O8" s="61">
        <v>6</v>
      </c>
      <c r="P8" s="61">
        <v>10</v>
      </c>
      <c r="Q8" s="27"/>
      <c r="R8" s="24"/>
    </row>
    <row r="9" spans="1:21" x14ac:dyDescent="0.25">
      <c r="A9" s="23" t="s">
        <v>7</v>
      </c>
      <c r="B9" s="19">
        <f t="shared" ca="1" si="4"/>
        <v>1</v>
      </c>
      <c r="C9" s="19">
        <f t="shared" ca="1" si="4"/>
        <v>44</v>
      </c>
      <c r="D9" s="19">
        <f t="shared" ca="1" si="4"/>
        <v>38</v>
      </c>
      <c r="E9" s="19">
        <f t="shared" ca="1" si="4"/>
        <v>9</v>
      </c>
      <c r="F9" s="19">
        <f t="shared" ca="1" si="4"/>
        <v>35</v>
      </c>
      <c r="G9" s="19">
        <f t="shared" ca="1" si="4"/>
        <v>22</v>
      </c>
      <c r="H9" s="19">
        <f t="shared" ca="1" si="4"/>
        <v>12</v>
      </c>
      <c r="J9" s="24"/>
      <c r="K9" s="20">
        <v>195</v>
      </c>
      <c r="L9" s="61">
        <v>2</v>
      </c>
      <c r="M9" s="61">
        <v>6</v>
      </c>
      <c r="N9" s="61">
        <v>6</v>
      </c>
      <c r="O9" s="61">
        <v>6</v>
      </c>
      <c r="P9" s="61">
        <v>5</v>
      </c>
      <c r="Q9" s="27"/>
      <c r="R9" s="24"/>
      <c r="T9" s="94" t="s">
        <v>104</v>
      </c>
      <c r="U9" s="94"/>
    </row>
    <row r="10" spans="1:21" x14ac:dyDescent="0.25">
      <c r="A10" s="23" t="s">
        <v>8</v>
      </c>
      <c r="B10" s="19">
        <f t="shared" ca="1" si="4"/>
        <v>5</v>
      </c>
      <c r="C10" s="19">
        <f t="shared" ca="1" si="4"/>
        <v>40</v>
      </c>
      <c r="D10" s="19">
        <f t="shared" ca="1" si="4"/>
        <v>9</v>
      </c>
      <c r="E10" s="19">
        <f t="shared" ca="1" si="4"/>
        <v>15</v>
      </c>
      <c r="F10" s="19">
        <f t="shared" ca="1" si="4"/>
        <v>36</v>
      </c>
      <c r="G10" s="19">
        <f t="shared" ca="1" si="4"/>
        <v>52</v>
      </c>
      <c r="H10" s="19">
        <f t="shared" ca="1" si="4"/>
        <v>11</v>
      </c>
      <c r="J10" s="24"/>
      <c r="K10" s="20">
        <v>196</v>
      </c>
      <c r="L10" s="61">
        <v>4</v>
      </c>
      <c r="M10" s="61">
        <v>9</v>
      </c>
      <c r="N10" s="61">
        <v>5</v>
      </c>
      <c r="O10" s="61">
        <v>7</v>
      </c>
      <c r="P10" s="61">
        <v>0</v>
      </c>
      <c r="Q10" s="27"/>
      <c r="R10" s="24"/>
      <c r="T10" s="66"/>
      <c r="U10" s="41" t="s">
        <v>103</v>
      </c>
    </row>
    <row r="11" spans="1:21" x14ac:dyDescent="0.25">
      <c r="A11" s="23" t="s">
        <v>9</v>
      </c>
      <c r="B11" s="19">
        <f t="shared" ca="1" si="4"/>
        <v>2</v>
      </c>
      <c r="C11" s="19">
        <f t="shared" ca="1" si="4"/>
        <v>23</v>
      </c>
      <c r="D11" s="19">
        <f t="shared" ca="1" si="4"/>
        <v>42</v>
      </c>
      <c r="E11" s="19">
        <f t="shared" ca="1" si="4"/>
        <v>38</v>
      </c>
      <c r="F11" s="19">
        <f t="shared" ca="1" si="4"/>
        <v>55</v>
      </c>
      <c r="G11" s="19">
        <f t="shared" ca="1" si="4"/>
        <v>13</v>
      </c>
      <c r="H11" s="19">
        <f t="shared" ca="1" si="4"/>
        <v>6</v>
      </c>
      <c r="J11" s="24"/>
      <c r="K11" s="20">
        <v>197</v>
      </c>
      <c r="L11" s="61">
        <v>6</v>
      </c>
      <c r="M11" s="61">
        <v>9</v>
      </c>
      <c r="N11" s="61">
        <v>3</v>
      </c>
      <c r="O11" s="61">
        <v>8</v>
      </c>
      <c r="P11" s="61">
        <v>9</v>
      </c>
      <c r="Q11" s="27"/>
      <c r="R11" s="24"/>
    </row>
    <row r="12" spans="1:21" x14ac:dyDescent="0.25">
      <c r="A12" s="23" t="s">
        <v>10</v>
      </c>
      <c r="B12" s="19">
        <f t="shared" ca="1" si="4"/>
        <v>1</v>
      </c>
      <c r="C12" s="19">
        <f t="shared" ca="1" si="4"/>
        <v>41</v>
      </c>
      <c r="D12" s="19">
        <f t="shared" ca="1" si="4"/>
        <v>15</v>
      </c>
      <c r="E12" s="19">
        <f t="shared" ca="1" si="4"/>
        <v>38</v>
      </c>
      <c r="F12" s="19">
        <f t="shared" ca="1" si="4"/>
        <v>1</v>
      </c>
      <c r="G12" s="19">
        <f t="shared" ca="1" si="4"/>
        <v>29</v>
      </c>
      <c r="H12" s="19">
        <f t="shared" ca="1" si="4"/>
        <v>16</v>
      </c>
      <c r="K12" s="20">
        <v>198</v>
      </c>
      <c r="L12" s="61">
        <v>5</v>
      </c>
      <c r="M12" s="61">
        <v>12</v>
      </c>
      <c r="N12" s="61">
        <v>7</v>
      </c>
      <c r="O12" s="61">
        <v>0</v>
      </c>
      <c r="P12" s="61">
        <v>0</v>
      </c>
    </row>
    <row r="15" spans="1:21" x14ac:dyDescent="0.25">
      <c r="A15" t="s">
        <v>11</v>
      </c>
      <c r="C15" t="s">
        <v>17</v>
      </c>
      <c r="J15" s="95" t="s">
        <v>18</v>
      </c>
      <c r="K15" s="95"/>
      <c r="L15" s="95"/>
      <c r="M15" s="95"/>
      <c r="N15" s="95"/>
      <c r="O15" s="95"/>
      <c r="P15" s="95"/>
      <c r="Q15" s="95"/>
    </row>
    <row r="16" spans="1:21" x14ac:dyDescent="0.25">
      <c r="A16" s="21" t="s">
        <v>0</v>
      </c>
      <c r="B16" s="22">
        <f>B$2</f>
        <v>43394</v>
      </c>
      <c r="C16" s="22">
        <f t="shared" ref="C16:H16" si="5">C$2</f>
        <v>43395</v>
      </c>
      <c r="D16" s="22">
        <f t="shared" si="5"/>
        <v>43396</v>
      </c>
      <c r="E16" s="22">
        <f t="shared" si="5"/>
        <v>43397</v>
      </c>
      <c r="F16" s="22">
        <f t="shared" si="5"/>
        <v>43398</v>
      </c>
      <c r="G16" s="22">
        <f t="shared" si="5"/>
        <v>43399</v>
      </c>
      <c r="H16" s="22">
        <f t="shared" si="5"/>
        <v>43400</v>
      </c>
      <c r="J16" s="21" t="s">
        <v>0</v>
      </c>
      <c r="K16" s="22">
        <f>B$2</f>
        <v>43394</v>
      </c>
      <c r="L16" s="22">
        <f t="shared" ref="L16:Q16" si="6">C$2</f>
        <v>43395</v>
      </c>
      <c r="M16" s="22">
        <f t="shared" si="6"/>
        <v>43396</v>
      </c>
      <c r="N16" s="22">
        <f t="shared" si="6"/>
        <v>43397</v>
      </c>
      <c r="O16" s="22">
        <f t="shared" si="6"/>
        <v>43398</v>
      </c>
      <c r="P16" s="22">
        <f t="shared" si="6"/>
        <v>43399</v>
      </c>
      <c r="Q16" s="22">
        <f t="shared" si="6"/>
        <v>43400</v>
      </c>
    </row>
    <row r="17" spans="1:17" x14ac:dyDescent="0.25">
      <c r="A17" s="21" t="s">
        <v>1</v>
      </c>
      <c r="B17" s="21">
        <f>B3</f>
        <v>5</v>
      </c>
      <c r="C17" s="21">
        <f t="shared" ref="C17:H17" si="7">C3</f>
        <v>45</v>
      </c>
      <c r="D17" s="21">
        <f t="shared" si="7"/>
        <v>76</v>
      </c>
      <c r="E17" s="21">
        <f t="shared" si="7"/>
        <v>65</v>
      </c>
      <c r="F17" s="21">
        <f t="shared" si="7"/>
        <v>56</v>
      </c>
      <c r="G17" s="21">
        <f t="shared" si="7"/>
        <v>52</v>
      </c>
      <c r="H17" s="21">
        <f t="shared" si="7"/>
        <v>22</v>
      </c>
      <c r="J17" s="21" t="s">
        <v>1</v>
      </c>
      <c r="K17" s="21">
        <f>B3</f>
        <v>5</v>
      </c>
      <c r="L17" s="21">
        <f t="shared" ref="L17:Q17" si="8">C3</f>
        <v>45</v>
      </c>
      <c r="M17" s="21">
        <f t="shared" si="8"/>
        <v>76</v>
      </c>
      <c r="N17" s="21">
        <f t="shared" si="8"/>
        <v>65</v>
      </c>
      <c r="O17" s="21">
        <f t="shared" si="8"/>
        <v>56</v>
      </c>
      <c r="P17" s="21">
        <f t="shared" si="8"/>
        <v>52</v>
      </c>
      <c r="Q17" s="21">
        <f t="shared" si="8"/>
        <v>22</v>
      </c>
    </row>
    <row r="18" spans="1:17" x14ac:dyDescent="0.25">
      <c r="A18" s="23" t="s">
        <v>2</v>
      </c>
      <c r="B18" s="19">
        <v>2</v>
      </c>
      <c r="C18" s="19">
        <v>25</v>
      </c>
      <c r="D18" s="19">
        <v>21</v>
      </c>
      <c r="E18" s="19">
        <v>38</v>
      </c>
      <c r="F18" s="19">
        <v>35</v>
      </c>
      <c r="G18" s="19">
        <v>50</v>
      </c>
      <c r="H18" s="19">
        <v>21</v>
      </c>
      <c r="J18" s="23" t="s">
        <v>2</v>
      </c>
      <c r="K18" s="38" t="s">
        <v>19</v>
      </c>
      <c r="L18" s="39" t="s">
        <v>32</v>
      </c>
      <c r="M18" s="40" t="s">
        <v>40</v>
      </c>
      <c r="N18" s="39" t="s">
        <v>49</v>
      </c>
      <c r="O18" s="39" t="s">
        <v>48</v>
      </c>
      <c r="P18" s="40" t="s">
        <v>54</v>
      </c>
      <c r="Q18" s="40" t="s">
        <v>66</v>
      </c>
    </row>
    <row r="19" spans="1:17" x14ac:dyDescent="0.25">
      <c r="A19" s="23" t="s">
        <v>3</v>
      </c>
      <c r="B19" s="37">
        <v>1</v>
      </c>
      <c r="C19" s="19">
        <v>34</v>
      </c>
      <c r="D19" s="19">
        <v>57</v>
      </c>
      <c r="E19" s="19">
        <v>42</v>
      </c>
      <c r="F19" s="19">
        <v>31</v>
      </c>
      <c r="G19" s="19">
        <v>12</v>
      </c>
      <c r="H19" s="19">
        <v>11</v>
      </c>
      <c r="J19" s="23" t="s">
        <v>3</v>
      </c>
      <c r="K19" s="38" t="s">
        <v>20</v>
      </c>
      <c r="L19" s="39" t="s">
        <v>31</v>
      </c>
      <c r="M19" s="39" t="s">
        <v>36</v>
      </c>
      <c r="N19" s="39" t="s">
        <v>43</v>
      </c>
      <c r="O19" s="39" t="s">
        <v>40</v>
      </c>
      <c r="P19" s="39" t="s">
        <v>28</v>
      </c>
      <c r="Q19" s="40" t="s">
        <v>64</v>
      </c>
    </row>
    <row r="20" spans="1:17" x14ac:dyDescent="0.25">
      <c r="A20" s="23" t="s">
        <v>4</v>
      </c>
      <c r="B20" s="37">
        <v>4</v>
      </c>
      <c r="C20" s="19">
        <v>39</v>
      </c>
      <c r="D20" s="19">
        <v>32</v>
      </c>
      <c r="E20" s="19">
        <v>33</v>
      </c>
      <c r="F20" s="19">
        <v>41</v>
      </c>
      <c r="G20" s="19">
        <v>7</v>
      </c>
      <c r="H20" s="19">
        <v>21</v>
      </c>
      <c r="J20" s="23" t="s">
        <v>4</v>
      </c>
      <c r="K20" s="38" t="s">
        <v>21</v>
      </c>
      <c r="L20" s="40" t="s">
        <v>33</v>
      </c>
      <c r="M20" s="40" t="s">
        <v>37</v>
      </c>
      <c r="N20" s="40" t="s">
        <v>42</v>
      </c>
      <c r="O20" s="40" t="s">
        <v>27</v>
      </c>
      <c r="P20" s="39" t="s">
        <v>57</v>
      </c>
      <c r="Q20" s="40" t="s">
        <v>67</v>
      </c>
    </row>
    <row r="21" spans="1:17" x14ac:dyDescent="0.25">
      <c r="A21" s="23" t="s">
        <v>5</v>
      </c>
      <c r="B21" s="37">
        <v>3</v>
      </c>
      <c r="C21" s="19">
        <v>10</v>
      </c>
      <c r="D21" s="19">
        <v>15</v>
      </c>
      <c r="E21" s="19">
        <v>60</v>
      </c>
      <c r="F21" s="19">
        <v>14</v>
      </c>
      <c r="G21" s="19">
        <v>50</v>
      </c>
      <c r="H21" s="19">
        <v>21</v>
      </c>
      <c r="J21" s="23" t="s">
        <v>5</v>
      </c>
      <c r="K21" s="38" t="s">
        <v>22</v>
      </c>
      <c r="L21" s="39" t="s">
        <v>27</v>
      </c>
      <c r="M21" s="39" t="s">
        <v>34</v>
      </c>
      <c r="N21" s="40" t="s">
        <v>46</v>
      </c>
      <c r="O21" s="39" t="s">
        <v>50</v>
      </c>
      <c r="P21" s="39" t="s">
        <v>33</v>
      </c>
      <c r="Q21" s="40" t="s">
        <v>63</v>
      </c>
    </row>
    <row r="22" spans="1:17" x14ac:dyDescent="0.25">
      <c r="A22" s="23" t="s">
        <v>6</v>
      </c>
      <c r="B22" s="19">
        <v>5</v>
      </c>
      <c r="C22" s="19">
        <v>2</v>
      </c>
      <c r="D22" s="19">
        <v>20</v>
      </c>
      <c r="E22" s="19">
        <v>14</v>
      </c>
      <c r="F22" s="19">
        <v>18</v>
      </c>
      <c r="G22" s="19">
        <v>19</v>
      </c>
      <c r="H22" s="19">
        <v>20</v>
      </c>
      <c r="J22" s="23" t="s">
        <v>6</v>
      </c>
      <c r="K22" s="38" t="s">
        <v>23</v>
      </c>
      <c r="L22" s="40" t="s">
        <v>28</v>
      </c>
      <c r="M22" s="40" t="s">
        <v>39</v>
      </c>
      <c r="N22" s="40" t="s">
        <v>47</v>
      </c>
      <c r="O22" s="39" t="s">
        <v>33</v>
      </c>
      <c r="P22" s="40" t="s">
        <v>58</v>
      </c>
      <c r="Q22" s="26" t="s">
        <v>65</v>
      </c>
    </row>
    <row r="23" spans="1:17" x14ac:dyDescent="0.25">
      <c r="A23" s="23" t="s">
        <v>7</v>
      </c>
      <c r="B23" s="19">
        <v>3</v>
      </c>
      <c r="C23" s="19">
        <v>19</v>
      </c>
      <c r="D23" s="19">
        <v>56</v>
      </c>
      <c r="E23" s="19">
        <v>7</v>
      </c>
      <c r="F23" s="19">
        <v>34</v>
      </c>
      <c r="G23" s="19">
        <v>29</v>
      </c>
      <c r="H23" s="19">
        <v>13</v>
      </c>
      <c r="J23" s="23" t="s">
        <v>7</v>
      </c>
      <c r="K23" s="38" t="s">
        <v>24</v>
      </c>
      <c r="L23" s="40" t="s">
        <v>34</v>
      </c>
      <c r="M23" s="39" t="s">
        <v>29</v>
      </c>
      <c r="N23" s="39" t="s">
        <v>44</v>
      </c>
      <c r="O23" s="39" t="s">
        <v>35</v>
      </c>
      <c r="P23" s="40" t="s">
        <v>46</v>
      </c>
      <c r="Q23" s="26" t="s">
        <v>62</v>
      </c>
    </row>
    <row r="24" spans="1:17" x14ac:dyDescent="0.25">
      <c r="A24" s="23" t="s">
        <v>8</v>
      </c>
      <c r="B24" s="19">
        <v>3</v>
      </c>
      <c r="C24" s="19">
        <v>3</v>
      </c>
      <c r="D24" s="19">
        <v>61</v>
      </c>
      <c r="E24" s="19">
        <v>1</v>
      </c>
      <c r="F24" s="19">
        <v>41</v>
      </c>
      <c r="G24" s="19">
        <v>14</v>
      </c>
      <c r="H24" s="19">
        <v>1</v>
      </c>
      <c r="J24" s="23" t="s">
        <v>8</v>
      </c>
      <c r="K24" s="38" t="s">
        <v>25</v>
      </c>
      <c r="L24" s="39" t="s">
        <v>26</v>
      </c>
      <c r="M24" s="40" t="s">
        <v>35</v>
      </c>
      <c r="N24" s="39" t="s">
        <v>48</v>
      </c>
      <c r="O24" s="40" t="s">
        <v>39</v>
      </c>
      <c r="P24" s="39" t="s">
        <v>55</v>
      </c>
      <c r="Q24" s="26" t="s">
        <v>59</v>
      </c>
    </row>
    <row r="25" spans="1:17" x14ac:dyDescent="0.25">
      <c r="A25" s="23" t="s">
        <v>9</v>
      </c>
      <c r="B25" s="19">
        <v>4</v>
      </c>
      <c r="C25" s="19">
        <v>4</v>
      </c>
      <c r="D25" s="19">
        <v>68</v>
      </c>
      <c r="E25" s="19">
        <v>18</v>
      </c>
      <c r="F25" s="19">
        <v>31</v>
      </c>
      <c r="G25" s="19">
        <v>50</v>
      </c>
      <c r="H25" s="19">
        <v>4</v>
      </c>
      <c r="J25" s="23" t="s">
        <v>9</v>
      </c>
      <c r="K25" s="20"/>
      <c r="L25" s="39" t="s">
        <v>29</v>
      </c>
      <c r="M25" s="26" t="s">
        <v>38</v>
      </c>
      <c r="N25" s="40" t="s">
        <v>45</v>
      </c>
      <c r="O25" s="40" t="s">
        <v>52</v>
      </c>
      <c r="P25" s="40" t="s">
        <v>56</v>
      </c>
      <c r="Q25" s="26" t="s">
        <v>60</v>
      </c>
    </row>
    <row r="26" spans="1:17" x14ac:dyDescent="0.25">
      <c r="A26" s="23" t="s">
        <v>10</v>
      </c>
      <c r="B26" s="19">
        <v>1</v>
      </c>
      <c r="C26" s="19">
        <v>2</v>
      </c>
      <c r="D26" s="19">
        <v>60</v>
      </c>
      <c r="E26" s="19">
        <v>3</v>
      </c>
      <c r="F26" s="19">
        <v>25</v>
      </c>
      <c r="G26" s="19">
        <v>49</v>
      </c>
      <c r="H26" s="19">
        <v>1</v>
      </c>
      <c r="J26" s="23" t="s">
        <v>10</v>
      </c>
      <c r="K26" s="20"/>
      <c r="L26" s="39" t="s">
        <v>30</v>
      </c>
      <c r="M26" s="26" t="s">
        <v>31</v>
      </c>
      <c r="N26" s="26" t="s">
        <v>41</v>
      </c>
      <c r="O26" s="39" t="s">
        <v>51</v>
      </c>
      <c r="P26" s="26" t="s">
        <v>48</v>
      </c>
      <c r="Q26" s="26" t="s">
        <v>61</v>
      </c>
    </row>
    <row r="27" spans="1:17" x14ac:dyDescent="0.25">
      <c r="A27" s="42" t="s">
        <v>81</v>
      </c>
      <c r="B27" s="43"/>
      <c r="C27" s="45"/>
      <c r="D27" s="45"/>
      <c r="E27" s="45"/>
      <c r="F27" s="45"/>
      <c r="G27" s="45"/>
      <c r="H27" s="45"/>
      <c r="J27" s="42"/>
      <c r="K27" s="44"/>
      <c r="L27" s="46" t="s">
        <v>54</v>
      </c>
      <c r="M27" s="44"/>
      <c r="N27" s="44"/>
      <c r="O27" s="46" t="s">
        <v>49</v>
      </c>
      <c r="P27" s="44"/>
      <c r="Q27" s="44"/>
    </row>
    <row r="28" spans="1:17" x14ac:dyDescent="0.25">
      <c r="A28" s="42"/>
      <c r="B28" s="43"/>
      <c r="C28" s="45"/>
      <c r="D28" s="45"/>
      <c r="E28" s="45"/>
      <c r="F28" s="45"/>
      <c r="G28" s="45"/>
      <c r="H28" s="43"/>
      <c r="J28" s="42"/>
      <c r="K28" s="44"/>
      <c r="L28" s="44"/>
      <c r="M28" s="44"/>
      <c r="N28" s="44"/>
      <c r="O28" s="44"/>
      <c r="P28" s="44"/>
      <c r="Q28" s="44"/>
    </row>
    <row r="29" spans="1:17" x14ac:dyDescent="0.25">
      <c r="A29" s="42"/>
      <c r="B29" s="43" t="str">
        <f ca="1">RANDBETWEEN(1,B17) &amp; ", " &amp; RANDBETWEEN(1,9)</f>
        <v>3, 3</v>
      </c>
      <c r="C29" s="43"/>
      <c r="D29" s="43"/>
      <c r="E29" s="43"/>
      <c r="F29" s="43"/>
      <c r="G29" s="43"/>
      <c r="H29" s="43"/>
      <c r="J29" s="42"/>
      <c r="K29" s="44"/>
      <c r="L29" s="44"/>
      <c r="M29" s="44"/>
      <c r="N29" s="44"/>
      <c r="O29" s="44"/>
      <c r="P29" s="44"/>
      <c r="Q29" s="44"/>
    </row>
    <row r="30" spans="1:17" x14ac:dyDescent="0.25">
      <c r="A30" s="42"/>
      <c r="B30" s="43"/>
      <c r="C30" s="43"/>
      <c r="D30" s="43"/>
      <c r="E30" s="43"/>
      <c r="F30" s="43"/>
      <c r="G30" s="43"/>
      <c r="H30" s="43"/>
      <c r="J30" s="42"/>
      <c r="K30" s="98" t="s">
        <v>96</v>
      </c>
      <c r="L30" s="98"/>
      <c r="M30" s="50">
        <v>54</v>
      </c>
      <c r="N30" s="44"/>
      <c r="O30" s="44"/>
      <c r="P30" s="44"/>
      <c r="Q30" s="44"/>
    </row>
    <row r="31" spans="1:17" x14ac:dyDescent="0.25">
      <c r="K31" s="99" t="s">
        <v>97</v>
      </c>
      <c r="L31" s="99"/>
      <c r="M31" s="24">
        <v>30</v>
      </c>
    </row>
    <row r="32" spans="1:17" x14ac:dyDescent="0.25">
      <c r="A32" s="36" t="s">
        <v>68</v>
      </c>
      <c r="K32" s="99" t="s">
        <v>98</v>
      </c>
      <c r="L32" s="99"/>
      <c r="M32" s="51">
        <f>M31/M30</f>
        <v>0.55555555555555558</v>
      </c>
    </row>
    <row r="33" spans="1:11" x14ac:dyDescent="0.25">
      <c r="B33" t="s">
        <v>69</v>
      </c>
    </row>
    <row r="34" spans="1:11" x14ac:dyDescent="0.25">
      <c r="B34" t="s">
        <v>70</v>
      </c>
      <c r="J34" t="s">
        <v>73</v>
      </c>
    </row>
    <row r="35" spans="1:11" x14ac:dyDescent="0.25">
      <c r="B35" t="s">
        <v>75</v>
      </c>
      <c r="K35" t="s">
        <v>74</v>
      </c>
    </row>
    <row r="36" spans="1:11" x14ac:dyDescent="0.25">
      <c r="B36" s="96" t="s">
        <v>71</v>
      </c>
      <c r="C36" s="96"/>
      <c r="D36" s="96"/>
      <c r="E36" s="96"/>
    </row>
    <row r="37" spans="1:11" x14ac:dyDescent="0.25">
      <c r="B37" s="97" t="s">
        <v>72</v>
      </c>
      <c r="C37" s="97"/>
      <c r="D37" s="97"/>
      <c r="E37" s="97"/>
    </row>
    <row r="38" spans="1:11" x14ac:dyDescent="0.25">
      <c r="B38" t="s">
        <v>85</v>
      </c>
    </row>
    <row r="41" spans="1:11" x14ac:dyDescent="0.25">
      <c r="A41" t="s">
        <v>76</v>
      </c>
    </row>
    <row r="42" spans="1:11" x14ac:dyDescent="0.25">
      <c r="B42" t="s">
        <v>79</v>
      </c>
    </row>
    <row r="43" spans="1:11" x14ac:dyDescent="0.25">
      <c r="B43" t="s">
        <v>77</v>
      </c>
    </row>
    <row r="44" spans="1:11" x14ac:dyDescent="0.25">
      <c r="B44" t="s">
        <v>78</v>
      </c>
    </row>
    <row r="45" spans="1:11" x14ac:dyDescent="0.25">
      <c r="B45" s="41" t="s">
        <v>80</v>
      </c>
    </row>
    <row r="46" spans="1:11" x14ac:dyDescent="0.25">
      <c r="B46" t="s">
        <v>82</v>
      </c>
    </row>
    <row r="47" spans="1:11" x14ac:dyDescent="0.25">
      <c r="C47" t="s">
        <v>83</v>
      </c>
    </row>
    <row r="48" spans="1:11" x14ac:dyDescent="0.25">
      <c r="B48" t="s">
        <v>84</v>
      </c>
    </row>
  </sheetData>
  <mergeCells count="7">
    <mergeCell ref="T9:U9"/>
    <mergeCell ref="J15:Q15"/>
    <mergeCell ref="B36:E36"/>
    <mergeCell ref="B37:E37"/>
    <mergeCell ref="K30:L30"/>
    <mergeCell ref="K31:L31"/>
    <mergeCell ref="K32:L32"/>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8"/>
  <sheetViews>
    <sheetView workbookViewId="0">
      <selection activeCell="C19" sqref="C19:C27"/>
    </sheetView>
  </sheetViews>
  <sheetFormatPr defaultRowHeight="15" x14ac:dyDescent="0.25"/>
  <cols>
    <col min="2" max="2" width="13.140625" customWidth="1"/>
    <col min="3" max="7" width="11.85546875" customWidth="1"/>
    <col min="8" max="8" width="15" bestFit="1" customWidth="1"/>
    <col min="12" max="12" width="9.140625" bestFit="1" customWidth="1"/>
    <col min="20" max="20" width="10" customWidth="1"/>
    <col min="21" max="21" width="14" bestFit="1" customWidth="1"/>
  </cols>
  <sheetData>
    <row r="1" spans="1:21" x14ac:dyDescent="0.25">
      <c r="A1" t="s">
        <v>12</v>
      </c>
    </row>
    <row r="2" spans="1:21" ht="15.75" thickBot="1" x14ac:dyDescent="0.3">
      <c r="A2" s="21" t="s">
        <v>0</v>
      </c>
      <c r="B2" s="59">
        <v>43394</v>
      </c>
      <c r="C2" s="22">
        <f>B2+1</f>
        <v>43395</v>
      </c>
      <c r="D2" s="22">
        <f t="shared" ref="D2:H2" si="0">C2+1</f>
        <v>43396</v>
      </c>
      <c r="E2" s="22">
        <f t="shared" si="0"/>
        <v>43397</v>
      </c>
      <c r="F2" s="22">
        <f t="shared" si="0"/>
        <v>43398</v>
      </c>
      <c r="G2" s="22">
        <f t="shared" si="0"/>
        <v>43399</v>
      </c>
      <c r="H2" s="22">
        <f t="shared" si="0"/>
        <v>43400</v>
      </c>
      <c r="L2" s="25" t="s">
        <v>16</v>
      </c>
      <c r="M2" s="25"/>
      <c r="N2" s="25"/>
      <c r="O2" s="25"/>
      <c r="P2" s="25"/>
      <c r="Q2" s="28"/>
    </row>
    <row r="3" spans="1:21" ht="15.75" thickBot="1" x14ac:dyDescent="0.3">
      <c r="A3" s="21" t="s">
        <v>1</v>
      </c>
      <c r="B3" s="21">
        <f>$J$5</f>
        <v>3</v>
      </c>
      <c r="C3" s="21">
        <f t="shared" ref="C3:H3" si="1">SUM(L4:L12)</f>
        <v>45</v>
      </c>
      <c r="D3" s="21">
        <f t="shared" si="1"/>
        <v>76</v>
      </c>
      <c r="E3" s="21">
        <f t="shared" si="1"/>
        <v>65</v>
      </c>
      <c r="F3" s="21">
        <f t="shared" si="1"/>
        <v>56</v>
      </c>
      <c r="G3" s="21">
        <f t="shared" si="1"/>
        <v>52</v>
      </c>
      <c r="H3" s="21">
        <f t="shared" si="1"/>
        <v>22</v>
      </c>
      <c r="J3" s="33">
        <f>B2</f>
        <v>43394</v>
      </c>
      <c r="L3" s="22">
        <f>C2</f>
        <v>43395</v>
      </c>
      <c r="M3" s="22">
        <f t="shared" ref="M3:Q3" si="2">D2</f>
        <v>43396</v>
      </c>
      <c r="N3" s="22">
        <f t="shared" si="2"/>
        <v>43397</v>
      </c>
      <c r="O3" s="22">
        <f t="shared" si="2"/>
        <v>43398</v>
      </c>
      <c r="P3" s="29">
        <f t="shared" si="2"/>
        <v>43399</v>
      </c>
      <c r="Q3" s="33">
        <f t="shared" si="2"/>
        <v>43400</v>
      </c>
      <c r="T3" s="67" t="s">
        <v>101</v>
      </c>
      <c r="U3" s="20" t="s">
        <v>102</v>
      </c>
    </row>
    <row r="4" spans="1:21" x14ac:dyDescent="0.25">
      <c r="A4" s="23" t="s">
        <v>2</v>
      </c>
      <c r="B4" s="19" t="str">
        <f ca="1">IFERROR("190P" &amp;", Trip #: "&amp;RANDBETWEEN(1,$J$5),"")</f>
        <v>190P, Trip #: 3</v>
      </c>
      <c r="C4" s="19" t="str">
        <f t="shared" ref="C4:C11" ca="1" si="3">IFERROR(RANDBETWEEN($K$4,$K$12) &amp; ", Trip #: " &amp; RANDBETWEEN(1,L4),"")</f>
        <v>193, Trip #: 7</v>
      </c>
      <c r="D4" s="19" t="str">
        <f t="shared" ref="D4:D12" ca="1" si="4">IFERROR(RANDBETWEEN($K$4,$K$12) &amp; ", Trip #: " &amp; RANDBETWEEN(1,M4),"")</f>
        <v>195, Trip #: 4</v>
      </c>
      <c r="E4" s="19" t="str">
        <f t="shared" ref="E4:E12" ca="1" si="5">IFERROR(RANDBETWEEN($K$4,$K$12) &amp; ", Trip #: " &amp; RANDBETWEEN(1,N4),"")</f>
        <v>192, Trip #: 6</v>
      </c>
      <c r="F4" s="19" t="str">
        <f t="shared" ref="F4:F12" ca="1" si="6">IFERROR(RANDBETWEEN($K$4,$K$12) &amp; ", Trip #: " &amp; RANDBETWEEN(1,O4),"")</f>
        <v>191, Trip #: 5</v>
      </c>
      <c r="G4" s="19" t="str">
        <f t="shared" ref="G4:G12" ca="1" si="7">IFERROR(RANDBETWEEN($K$4,$K$12) &amp; ", Trip #: " &amp; RANDBETWEEN(1,P4),"")</f>
        <v>190, Trip #: 1</v>
      </c>
      <c r="H4" s="19" t="str">
        <f ca="1">IFERROR("Bus # " &amp; RANDBETWEEN(1,3) &amp; ", Trip #: " &amp; RANDBETWEEN(1,Q4),"")</f>
        <v>Bus # 2, Trip #: 4</v>
      </c>
      <c r="J4" s="35" t="s">
        <v>53</v>
      </c>
      <c r="K4" s="34">
        <v>190</v>
      </c>
      <c r="L4" s="61">
        <v>7</v>
      </c>
      <c r="M4" s="61">
        <v>7</v>
      </c>
      <c r="N4" s="61">
        <v>11</v>
      </c>
      <c r="O4" s="61">
        <v>8</v>
      </c>
      <c r="P4" s="62">
        <v>6</v>
      </c>
      <c r="Q4" s="64">
        <v>4</v>
      </c>
      <c r="R4" s="30" t="s">
        <v>13</v>
      </c>
      <c r="T4" s="57">
        <v>13</v>
      </c>
      <c r="U4" s="19">
        <f ca="1">RANDBETWEEN(1,T4)</f>
        <v>2</v>
      </c>
    </row>
    <row r="5" spans="1:21" ht="15.75" thickBot="1" x14ac:dyDescent="0.3">
      <c r="A5" s="23" t="s">
        <v>3</v>
      </c>
      <c r="B5" s="19" t="str">
        <f t="shared" ref="B5:B12" ca="1" si="8">IFERROR("190P" &amp;", Trip #: "&amp;RANDBETWEEN(1,$J$5),"")</f>
        <v>190P, Trip #: 2</v>
      </c>
      <c r="C5" s="19" t="str">
        <f t="shared" ca="1" si="3"/>
        <v>192, Trip #: 5</v>
      </c>
      <c r="D5" s="19" t="str">
        <f t="shared" ca="1" si="4"/>
        <v>196, Trip #: 2</v>
      </c>
      <c r="E5" s="19" t="str">
        <f t="shared" ca="1" si="5"/>
        <v>198, Trip #: 4</v>
      </c>
      <c r="F5" s="19" t="str">
        <f t="shared" ca="1" si="6"/>
        <v>195, Trip #: 2</v>
      </c>
      <c r="G5" s="19" t="str">
        <f t="shared" ca="1" si="7"/>
        <v>191, Trip #: 1</v>
      </c>
      <c r="H5" s="19" t="str">
        <f ca="1">IFERROR("Bus # " &amp; RANDBETWEEN(1,3) &amp; ", Trip #: " &amp; RANDBETWEEN(1,Q5),"")</f>
        <v>Bus # 3, Trip #: 10</v>
      </c>
      <c r="J5" s="63">
        <v>3</v>
      </c>
      <c r="K5" s="20">
        <v>191</v>
      </c>
      <c r="L5" s="61">
        <v>6</v>
      </c>
      <c r="M5" s="61">
        <v>9</v>
      </c>
      <c r="N5" s="61">
        <v>9</v>
      </c>
      <c r="O5" s="61">
        <v>6</v>
      </c>
      <c r="P5" s="62">
        <v>8</v>
      </c>
      <c r="Q5" s="64">
        <v>11</v>
      </c>
      <c r="R5" s="31" t="s">
        <v>14</v>
      </c>
      <c r="U5" s="60">
        <v>4</v>
      </c>
    </row>
    <row r="6" spans="1:21" ht="15.75" thickBot="1" x14ac:dyDescent="0.3">
      <c r="A6" s="23" t="s">
        <v>4</v>
      </c>
      <c r="B6" s="19" t="str">
        <f t="shared" ca="1" si="8"/>
        <v>190P, Trip #: 1</v>
      </c>
      <c r="C6" s="19" t="str">
        <f t="shared" ca="1" si="3"/>
        <v>194, Trip #: 2</v>
      </c>
      <c r="D6" s="19" t="str">
        <f t="shared" ca="1" si="4"/>
        <v>198, Trip #: 2</v>
      </c>
      <c r="E6" s="19" t="str">
        <f t="shared" ca="1" si="5"/>
        <v>190, Trip #: 6</v>
      </c>
      <c r="F6" s="19" t="str">
        <f t="shared" ca="1" si="6"/>
        <v>194, Trip #: 3</v>
      </c>
      <c r="G6" s="19" t="str">
        <f t="shared" ca="1" si="7"/>
        <v>192, Trip #: 1</v>
      </c>
      <c r="H6" s="19" t="str">
        <f ca="1">IFERROR("Bus # " &amp; RANDBETWEEN(1,3) &amp; ", Trip #: " &amp; RANDBETWEEN(1,Q6),"")</f>
        <v>Bus # 1, Trip #: 7</v>
      </c>
      <c r="J6" s="56"/>
      <c r="K6" s="20">
        <v>192</v>
      </c>
      <c r="L6" s="61">
        <v>7</v>
      </c>
      <c r="M6" s="61">
        <v>11</v>
      </c>
      <c r="N6" s="61">
        <v>11</v>
      </c>
      <c r="O6" s="61">
        <v>10</v>
      </c>
      <c r="P6" s="62">
        <v>10</v>
      </c>
      <c r="Q6" s="65">
        <v>7</v>
      </c>
      <c r="R6" s="32" t="s">
        <v>15</v>
      </c>
    </row>
    <row r="7" spans="1:21" x14ac:dyDescent="0.25">
      <c r="A7" s="23" t="s">
        <v>5</v>
      </c>
      <c r="B7" s="19" t="str">
        <f t="shared" ca="1" si="8"/>
        <v>190P, Trip #: 3</v>
      </c>
      <c r="C7" s="19" t="str">
        <f t="shared" ca="1" si="3"/>
        <v>191, Trip #: 4</v>
      </c>
      <c r="D7" s="19" t="str">
        <f t="shared" ca="1" si="4"/>
        <v>196, Trip #: 3</v>
      </c>
      <c r="E7" s="19" t="str">
        <f t="shared" ca="1" si="5"/>
        <v>193, Trip #: 4</v>
      </c>
      <c r="F7" s="19" t="str">
        <f t="shared" ca="1" si="6"/>
        <v>198, Trip #: 2</v>
      </c>
      <c r="G7" s="19" t="str">
        <f t="shared" ca="1" si="7"/>
        <v>194, Trip #: 4</v>
      </c>
      <c r="H7" s="19" t="str">
        <f t="shared" ref="H7:H12" ca="1" si="9">IFERROR(RANDBETWEEN($K$4,$K$12) &amp; ", Trip #: " &amp; RANDBETWEEN(1,Q7),"")</f>
        <v/>
      </c>
      <c r="J7" s="56"/>
      <c r="K7" s="20">
        <v>193</v>
      </c>
      <c r="L7" s="61">
        <v>4</v>
      </c>
      <c r="M7" s="61">
        <v>6</v>
      </c>
      <c r="N7" s="61">
        <v>6</v>
      </c>
      <c r="O7" s="61">
        <v>5</v>
      </c>
      <c r="P7" s="61">
        <v>4</v>
      </c>
      <c r="Q7" s="27"/>
      <c r="R7" s="56"/>
    </row>
    <row r="8" spans="1:21" x14ac:dyDescent="0.25">
      <c r="A8" s="23" t="s">
        <v>6</v>
      </c>
      <c r="B8" s="19" t="str">
        <f t="shared" ca="1" si="8"/>
        <v>190P, Trip #: 1</v>
      </c>
      <c r="C8" s="19" t="str">
        <f t="shared" ca="1" si="3"/>
        <v>197, Trip #: 4</v>
      </c>
      <c r="D8" s="19" t="str">
        <f t="shared" ca="1" si="4"/>
        <v>193, Trip #: 4</v>
      </c>
      <c r="E8" s="19" t="str">
        <f t="shared" ca="1" si="5"/>
        <v>194, Trip #: 3</v>
      </c>
      <c r="F8" s="19" t="str">
        <f t="shared" ca="1" si="6"/>
        <v>194, Trip #: 1</v>
      </c>
      <c r="G8" s="19" t="str">
        <f t="shared" ca="1" si="7"/>
        <v>194, Trip #: 5</v>
      </c>
      <c r="H8" s="19" t="str">
        <f t="shared" ca="1" si="9"/>
        <v/>
      </c>
      <c r="J8" s="56"/>
      <c r="K8" s="20">
        <v>194</v>
      </c>
      <c r="L8" s="61">
        <v>4</v>
      </c>
      <c r="M8" s="61">
        <v>7</v>
      </c>
      <c r="N8" s="61">
        <v>7</v>
      </c>
      <c r="O8" s="61">
        <v>6</v>
      </c>
      <c r="P8" s="61">
        <v>10</v>
      </c>
      <c r="Q8" s="27"/>
      <c r="R8" s="56"/>
    </row>
    <row r="9" spans="1:21" x14ac:dyDescent="0.25">
      <c r="A9" s="23" t="s">
        <v>7</v>
      </c>
      <c r="B9" s="19" t="str">
        <f t="shared" ca="1" si="8"/>
        <v>190P, Trip #: 1</v>
      </c>
      <c r="C9" s="19" t="str">
        <f t="shared" ca="1" si="3"/>
        <v>196, Trip #: 1</v>
      </c>
      <c r="D9" s="19" t="str">
        <f t="shared" ca="1" si="4"/>
        <v>191, Trip #: 1</v>
      </c>
      <c r="E9" s="19" t="str">
        <f t="shared" ca="1" si="5"/>
        <v>192, Trip #: 1</v>
      </c>
      <c r="F9" s="19" t="str">
        <f t="shared" ca="1" si="6"/>
        <v>197, Trip #: 3</v>
      </c>
      <c r="G9" s="19" t="str">
        <f t="shared" ca="1" si="7"/>
        <v>193, Trip #: 4</v>
      </c>
      <c r="H9" s="19" t="str">
        <f t="shared" ca="1" si="9"/>
        <v/>
      </c>
      <c r="J9" s="56"/>
      <c r="K9" s="20">
        <v>195</v>
      </c>
      <c r="L9" s="61">
        <v>2</v>
      </c>
      <c r="M9" s="61">
        <v>6</v>
      </c>
      <c r="N9" s="61">
        <v>6</v>
      </c>
      <c r="O9" s="61">
        <v>6</v>
      </c>
      <c r="P9" s="61">
        <v>5</v>
      </c>
      <c r="Q9" s="27"/>
      <c r="R9" s="56"/>
      <c r="T9" s="94" t="s">
        <v>104</v>
      </c>
      <c r="U9" s="94"/>
    </row>
    <row r="10" spans="1:21" x14ac:dyDescent="0.25">
      <c r="A10" s="23" t="s">
        <v>8</v>
      </c>
      <c r="B10" s="19" t="str">
        <f t="shared" ca="1" si="8"/>
        <v>190P, Trip #: 3</v>
      </c>
      <c r="C10" s="19" t="str">
        <f t="shared" ca="1" si="3"/>
        <v>196, Trip #: 1</v>
      </c>
      <c r="D10" s="19" t="str">
        <f t="shared" ca="1" si="4"/>
        <v>194, Trip #: 6</v>
      </c>
      <c r="E10" s="19" t="str">
        <f t="shared" ca="1" si="5"/>
        <v>192, Trip #: 2</v>
      </c>
      <c r="F10" s="19" t="str">
        <f t="shared" ca="1" si="6"/>
        <v>195, Trip #: 4</v>
      </c>
      <c r="G10" s="19" t="str">
        <f t="shared" ca="1" si="7"/>
        <v/>
      </c>
      <c r="H10" s="19" t="str">
        <f t="shared" ca="1" si="9"/>
        <v/>
      </c>
      <c r="J10" s="56"/>
      <c r="K10" s="20">
        <v>196</v>
      </c>
      <c r="L10" s="61">
        <v>4</v>
      </c>
      <c r="M10" s="61">
        <v>9</v>
      </c>
      <c r="N10" s="61">
        <v>5</v>
      </c>
      <c r="O10" s="61">
        <v>7</v>
      </c>
      <c r="P10" s="61">
        <v>0</v>
      </c>
      <c r="Q10" s="27"/>
      <c r="R10" s="56"/>
      <c r="T10" s="66"/>
      <c r="U10" s="41" t="s">
        <v>103</v>
      </c>
    </row>
    <row r="11" spans="1:21" x14ac:dyDescent="0.25">
      <c r="A11" s="23" t="s">
        <v>9</v>
      </c>
      <c r="B11" s="19" t="str">
        <f t="shared" ca="1" si="8"/>
        <v>190P, Trip #: 2</v>
      </c>
      <c r="C11" s="19" t="str">
        <f t="shared" ca="1" si="3"/>
        <v>191, Trip #: 3</v>
      </c>
      <c r="D11" s="19" t="str">
        <f t="shared" ca="1" si="4"/>
        <v>192, Trip #: 9</v>
      </c>
      <c r="E11" s="19" t="str">
        <f t="shared" ca="1" si="5"/>
        <v>198, Trip #: 2</v>
      </c>
      <c r="F11" s="19" t="str">
        <f t="shared" ca="1" si="6"/>
        <v>197, Trip #: 2</v>
      </c>
      <c r="G11" s="19" t="str">
        <f t="shared" ca="1" si="7"/>
        <v>198, Trip #: 2</v>
      </c>
      <c r="H11" s="19" t="str">
        <f t="shared" ca="1" si="9"/>
        <v/>
      </c>
      <c r="J11" s="56"/>
      <c r="K11" s="20">
        <v>197</v>
      </c>
      <c r="L11" s="61">
        <v>6</v>
      </c>
      <c r="M11" s="61">
        <v>9</v>
      </c>
      <c r="N11" s="61">
        <v>3</v>
      </c>
      <c r="O11" s="61">
        <v>8</v>
      </c>
      <c r="P11" s="61">
        <v>9</v>
      </c>
      <c r="Q11" s="27"/>
      <c r="R11" s="56"/>
    </row>
    <row r="12" spans="1:21" x14ac:dyDescent="0.25">
      <c r="A12" s="23" t="s">
        <v>10</v>
      </c>
      <c r="B12" s="19" t="str">
        <f t="shared" ca="1" si="8"/>
        <v>190P, Trip #: 2</v>
      </c>
      <c r="C12" s="19" t="str">
        <f t="shared" ref="C12" ca="1" si="10">IFERROR(RANDBETWEEN($K$4,$K$12) &amp; ", Trip #: " &amp; RANDBETWEEN(1,L12),"")</f>
        <v>192, Trip #: 1</v>
      </c>
      <c r="D12" s="19" t="str">
        <f t="shared" ca="1" si="4"/>
        <v>198, Trip #: 7</v>
      </c>
      <c r="E12" s="19" t="str">
        <f t="shared" ca="1" si="5"/>
        <v>195, Trip #: 1</v>
      </c>
      <c r="F12" s="19" t="str">
        <f t="shared" ca="1" si="6"/>
        <v/>
      </c>
      <c r="G12" s="19" t="str">
        <f t="shared" ca="1" si="7"/>
        <v/>
      </c>
      <c r="H12" s="19" t="str">
        <f t="shared" ca="1" si="9"/>
        <v/>
      </c>
      <c r="K12" s="20">
        <v>198</v>
      </c>
      <c r="L12" s="61">
        <v>5</v>
      </c>
      <c r="M12" s="61">
        <v>12</v>
      </c>
      <c r="N12" s="61">
        <v>7</v>
      </c>
      <c r="O12" s="61">
        <v>0</v>
      </c>
      <c r="P12" s="61">
        <v>0</v>
      </c>
    </row>
    <row r="13" spans="1:21" x14ac:dyDescent="0.25">
      <c r="A13" s="42" t="s">
        <v>81</v>
      </c>
    </row>
    <row r="14" spans="1:21" x14ac:dyDescent="0.25">
      <c r="A14" s="42"/>
    </row>
    <row r="15" spans="1:21" x14ac:dyDescent="0.25">
      <c r="J15" s="42"/>
      <c r="K15" s="55"/>
      <c r="L15" s="55"/>
      <c r="M15" s="55"/>
      <c r="N15" s="55"/>
      <c r="O15" s="55"/>
      <c r="P15" s="55"/>
      <c r="Q15" s="55"/>
    </row>
    <row r="16" spans="1:21" x14ac:dyDescent="0.25">
      <c r="A16" t="s">
        <v>132</v>
      </c>
      <c r="C16" t="s">
        <v>17</v>
      </c>
      <c r="J16" s="42"/>
      <c r="K16" s="55"/>
      <c r="L16" s="55"/>
      <c r="M16" s="55"/>
      <c r="N16" s="55"/>
      <c r="O16" s="55"/>
      <c r="P16" s="55"/>
      <c r="Q16" s="55"/>
    </row>
    <row r="17" spans="1:17" x14ac:dyDescent="0.25">
      <c r="A17" s="21" t="s">
        <v>0</v>
      </c>
      <c r="B17" s="68">
        <v>43394</v>
      </c>
      <c r="C17" s="22">
        <f>B17+1</f>
        <v>43395</v>
      </c>
      <c r="D17" s="22">
        <f t="shared" ref="D17:H17" si="11">C17+1</f>
        <v>43396</v>
      </c>
      <c r="E17" s="22">
        <f t="shared" si="11"/>
        <v>43397</v>
      </c>
      <c r="F17" s="22">
        <f t="shared" si="11"/>
        <v>43398</v>
      </c>
      <c r="G17" s="22">
        <f t="shared" si="11"/>
        <v>43399</v>
      </c>
      <c r="H17" s="22">
        <f t="shared" si="11"/>
        <v>43400</v>
      </c>
      <c r="J17" s="42"/>
      <c r="K17" s="98" t="s">
        <v>96</v>
      </c>
      <c r="L17" s="98"/>
      <c r="M17" s="50">
        <v>54</v>
      </c>
      <c r="N17" s="55"/>
      <c r="O17" s="55"/>
      <c r="P17" s="55"/>
      <c r="Q17" s="55"/>
    </row>
    <row r="18" spans="1:17" x14ac:dyDescent="0.25">
      <c r="A18" s="21" t="s">
        <v>1</v>
      </c>
      <c r="B18" s="21">
        <f>$J$5</f>
        <v>3</v>
      </c>
      <c r="C18" s="21">
        <f>C3</f>
        <v>45</v>
      </c>
      <c r="D18" s="21">
        <f t="shared" ref="D18:H18" si="12">D3</f>
        <v>76</v>
      </c>
      <c r="E18" s="21">
        <f t="shared" si="12"/>
        <v>65</v>
      </c>
      <c r="F18" s="21">
        <f t="shared" si="12"/>
        <v>56</v>
      </c>
      <c r="G18" s="21">
        <f t="shared" si="12"/>
        <v>52</v>
      </c>
      <c r="H18" s="21">
        <f t="shared" si="12"/>
        <v>22</v>
      </c>
      <c r="K18" s="99" t="s">
        <v>97</v>
      </c>
      <c r="L18" s="99"/>
      <c r="M18" s="56">
        <v>30</v>
      </c>
    </row>
    <row r="19" spans="1:17" x14ac:dyDescent="0.25">
      <c r="A19" s="23" t="s">
        <v>2</v>
      </c>
      <c r="B19" s="69" t="s">
        <v>125</v>
      </c>
      <c r="C19" s="69" t="s">
        <v>113</v>
      </c>
      <c r="D19" t="s">
        <v>120</v>
      </c>
      <c r="E19" t="s">
        <v>143</v>
      </c>
      <c r="F19" t="s">
        <v>127</v>
      </c>
      <c r="G19" t="s">
        <v>135</v>
      </c>
      <c r="H19" t="s">
        <v>144</v>
      </c>
      <c r="K19" s="99" t="s">
        <v>98</v>
      </c>
      <c r="L19" s="99"/>
      <c r="M19" s="51">
        <f>M18/M17</f>
        <v>0.55555555555555558</v>
      </c>
    </row>
    <row r="20" spans="1:17" x14ac:dyDescent="0.25">
      <c r="A20" s="23" t="s">
        <v>3</v>
      </c>
      <c r="B20" s="71" t="s">
        <v>128</v>
      </c>
      <c r="C20" s="71" t="s">
        <v>126</v>
      </c>
      <c r="D20" t="s">
        <v>143</v>
      </c>
      <c r="E20" t="s">
        <v>112</v>
      </c>
      <c r="F20" t="s">
        <v>141</v>
      </c>
      <c r="G20" t="s">
        <v>118</v>
      </c>
      <c r="H20" t="s">
        <v>105</v>
      </c>
    </row>
    <row r="21" spans="1:17" x14ac:dyDescent="0.25">
      <c r="A21" s="23" t="s">
        <v>4</v>
      </c>
      <c r="B21" s="71" t="s">
        <v>110</v>
      </c>
      <c r="C21" s="69" t="s">
        <v>146</v>
      </c>
      <c r="D21" t="s">
        <v>108</v>
      </c>
      <c r="E21" t="s">
        <v>142</v>
      </c>
      <c r="F21" t="s">
        <v>134</v>
      </c>
      <c r="G21" t="s">
        <v>117</v>
      </c>
      <c r="H21" t="s">
        <v>138</v>
      </c>
      <c r="J21" t="s">
        <v>73</v>
      </c>
    </row>
    <row r="22" spans="1:17" x14ac:dyDescent="0.25">
      <c r="A22" s="23" t="s">
        <v>5</v>
      </c>
      <c r="C22" s="69" t="s">
        <v>131</v>
      </c>
      <c r="D22" t="s">
        <v>112</v>
      </c>
      <c r="E22" t="s">
        <v>121</v>
      </c>
      <c r="F22" t="s">
        <v>114</v>
      </c>
      <c r="G22" t="s">
        <v>129</v>
      </c>
      <c r="H22" t="s">
        <v>116</v>
      </c>
      <c r="K22" t="s">
        <v>74</v>
      </c>
    </row>
    <row r="23" spans="1:17" x14ac:dyDescent="0.25">
      <c r="A23" s="23" t="s">
        <v>6</v>
      </c>
      <c r="C23" t="s">
        <v>134</v>
      </c>
      <c r="D23" t="s">
        <v>119</v>
      </c>
      <c r="E23" t="s">
        <v>106</v>
      </c>
      <c r="F23" t="s">
        <v>136</v>
      </c>
      <c r="G23" t="s">
        <v>107</v>
      </c>
      <c r="H23" t="s">
        <v>116</v>
      </c>
    </row>
    <row r="24" spans="1:17" x14ac:dyDescent="0.25">
      <c r="A24" s="23" t="s">
        <v>7</v>
      </c>
      <c r="C24" t="s">
        <v>130</v>
      </c>
      <c r="D24" t="s">
        <v>133</v>
      </c>
      <c r="E24" t="s">
        <v>115</v>
      </c>
      <c r="F24" t="s">
        <v>140</v>
      </c>
      <c r="G24" t="s">
        <v>139</v>
      </c>
      <c r="H24" t="s">
        <v>116</v>
      </c>
    </row>
    <row r="25" spans="1:17" x14ac:dyDescent="0.25">
      <c r="A25" s="23" t="s">
        <v>8</v>
      </c>
      <c r="C25" t="s">
        <v>143</v>
      </c>
      <c r="D25" t="s">
        <v>137</v>
      </c>
      <c r="E25" t="s">
        <v>111</v>
      </c>
      <c r="F25" t="s">
        <v>109</v>
      </c>
      <c r="G25" t="s">
        <v>116</v>
      </c>
      <c r="H25" t="s">
        <v>116</v>
      </c>
    </row>
    <row r="26" spans="1:17" x14ac:dyDescent="0.25">
      <c r="A26" s="23" t="s">
        <v>9</v>
      </c>
      <c r="C26" t="s">
        <v>133</v>
      </c>
      <c r="D26" t="s">
        <v>123</v>
      </c>
      <c r="E26" t="s">
        <v>145</v>
      </c>
      <c r="F26" t="s">
        <v>122</v>
      </c>
      <c r="G26" t="s">
        <v>114</v>
      </c>
      <c r="H26" t="s">
        <v>116</v>
      </c>
    </row>
    <row r="27" spans="1:17" x14ac:dyDescent="0.25">
      <c r="A27" s="23" t="s">
        <v>10</v>
      </c>
      <c r="C27" t="s">
        <v>141</v>
      </c>
      <c r="D27" t="s">
        <v>124</v>
      </c>
      <c r="F27" t="s">
        <v>116</v>
      </c>
      <c r="G27" t="s">
        <v>116</v>
      </c>
      <c r="H27" t="s">
        <v>116</v>
      </c>
    </row>
    <row r="28" spans="1:17" x14ac:dyDescent="0.25">
      <c r="A28" s="42" t="s">
        <v>81</v>
      </c>
    </row>
    <row r="29" spans="1:17" x14ac:dyDescent="0.25">
      <c r="A29" s="42"/>
    </row>
    <row r="30" spans="1:17" x14ac:dyDescent="0.25">
      <c r="A30" s="42"/>
      <c r="B30" s="43"/>
      <c r="C30" s="43"/>
      <c r="D30" s="43"/>
      <c r="E30" s="43"/>
      <c r="F30" s="43"/>
      <c r="G30" s="43"/>
      <c r="H30" s="43"/>
    </row>
    <row r="32" spans="1:17" x14ac:dyDescent="0.25">
      <c r="A32" s="36" t="s">
        <v>68</v>
      </c>
    </row>
    <row r="33" spans="1:5" x14ac:dyDescent="0.25">
      <c r="B33" t="s">
        <v>69</v>
      </c>
    </row>
    <row r="34" spans="1:5" x14ac:dyDescent="0.25">
      <c r="B34" t="s">
        <v>70</v>
      </c>
    </row>
    <row r="35" spans="1:5" x14ac:dyDescent="0.25">
      <c r="B35" t="s">
        <v>75</v>
      </c>
    </row>
    <row r="36" spans="1:5" x14ac:dyDescent="0.25">
      <c r="B36" s="96" t="s">
        <v>71</v>
      </c>
      <c r="C36" s="96"/>
      <c r="D36" s="96"/>
      <c r="E36" s="96"/>
    </row>
    <row r="37" spans="1:5" x14ac:dyDescent="0.25">
      <c r="B37" s="97" t="s">
        <v>72</v>
      </c>
      <c r="C37" s="97"/>
      <c r="D37" s="97"/>
      <c r="E37" s="97"/>
    </row>
    <row r="38" spans="1:5" x14ac:dyDescent="0.25">
      <c r="B38" t="s">
        <v>85</v>
      </c>
    </row>
    <row r="41" spans="1:5" x14ac:dyDescent="0.25">
      <c r="A41" t="s">
        <v>76</v>
      </c>
    </row>
    <row r="42" spans="1:5" x14ac:dyDescent="0.25">
      <c r="B42" t="s">
        <v>79</v>
      </c>
    </row>
    <row r="43" spans="1:5" x14ac:dyDescent="0.25">
      <c r="B43" t="s">
        <v>77</v>
      </c>
    </row>
    <row r="44" spans="1:5" x14ac:dyDescent="0.25">
      <c r="B44" t="s">
        <v>78</v>
      </c>
    </row>
    <row r="45" spans="1:5" x14ac:dyDescent="0.25">
      <c r="B45" s="41" t="s">
        <v>80</v>
      </c>
    </row>
    <row r="46" spans="1:5" x14ac:dyDescent="0.25">
      <c r="B46" t="s">
        <v>82</v>
      </c>
    </row>
    <row r="47" spans="1:5" x14ac:dyDescent="0.25">
      <c r="C47" t="s">
        <v>83</v>
      </c>
    </row>
    <row r="48" spans="1:5" x14ac:dyDescent="0.25">
      <c r="B48" t="s">
        <v>84</v>
      </c>
    </row>
  </sheetData>
  <mergeCells count="6">
    <mergeCell ref="B37:E37"/>
    <mergeCell ref="T9:U9"/>
    <mergeCell ref="K17:L17"/>
    <mergeCell ref="K18:L18"/>
    <mergeCell ref="K19:L19"/>
    <mergeCell ref="B36:E3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49"/>
  <sheetViews>
    <sheetView topLeftCell="A4" workbookViewId="0">
      <selection activeCell="AC27" sqref="AC27"/>
    </sheetView>
  </sheetViews>
  <sheetFormatPr defaultRowHeight="15" x14ac:dyDescent="0.25"/>
  <cols>
    <col min="2" max="3" width="13.140625" customWidth="1"/>
    <col min="4" max="5" width="11.85546875" hidden="1" customWidth="1"/>
    <col min="6" max="6" width="11.85546875" customWidth="1"/>
    <col min="7" max="8" width="11.85546875" hidden="1" customWidth="1"/>
    <col min="9" max="9" width="11.85546875" customWidth="1"/>
    <col min="10" max="10" width="11.85546875" hidden="1" customWidth="1"/>
    <col min="11" max="11" width="11.85546875" style="70" hidden="1" customWidth="1"/>
    <col min="12" max="12" width="11.85546875" customWidth="1"/>
    <col min="13" max="14" width="11.85546875" hidden="1" customWidth="1"/>
    <col min="15" max="15" width="11.85546875" customWidth="1"/>
    <col min="16" max="17" width="11.85546875" hidden="1" customWidth="1"/>
    <col min="18" max="18" width="12.7109375" bestFit="1" customWidth="1"/>
    <col min="19" max="20" width="11.85546875" hidden="1" customWidth="1"/>
    <col min="21" max="21" width="15" hidden="1" customWidth="1"/>
    <col min="25" max="25" width="9.140625" bestFit="1" customWidth="1"/>
    <col min="30" max="30" width="0" hidden="1" customWidth="1"/>
    <col min="31" max="31" width="9.140625" customWidth="1"/>
    <col min="34" max="34" width="10" customWidth="1"/>
    <col min="35" max="35" width="14" bestFit="1" customWidth="1"/>
  </cols>
  <sheetData>
    <row r="1" spans="1:35" x14ac:dyDescent="0.25">
      <c r="A1" t="s">
        <v>12</v>
      </c>
    </row>
    <row r="2" spans="1:35" ht="15.75" thickBot="1" x14ac:dyDescent="0.3">
      <c r="A2" s="21" t="s">
        <v>0</v>
      </c>
      <c r="B2" s="59">
        <v>43394</v>
      </c>
      <c r="C2" s="68">
        <v>43395</v>
      </c>
      <c r="D2" s="22"/>
      <c r="E2" s="22"/>
      <c r="F2" s="22">
        <f>C2+1</f>
        <v>43396</v>
      </c>
      <c r="G2" s="22"/>
      <c r="H2" s="22"/>
      <c r="I2" s="22">
        <f>F2+1</f>
        <v>43397</v>
      </c>
      <c r="J2" s="22"/>
      <c r="K2" s="68"/>
      <c r="L2" s="22">
        <f>I2+1</f>
        <v>43398</v>
      </c>
      <c r="M2" s="22"/>
      <c r="N2" s="22"/>
      <c r="O2" s="22">
        <f>L2+1</f>
        <v>43399</v>
      </c>
      <c r="P2" s="22"/>
      <c r="Q2" s="22"/>
      <c r="R2" s="22">
        <f>O2+1</f>
        <v>43400</v>
      </c>
      <c r="S2" s="22"/>
      <c r="T2" s="22"/>
      <c r="U2" s="22"/>
      <c r="Y2" s="25" t="s">
        <v>16</v>
      </c>
      <c r="Z2" s="25"/>
      <c r="AA2" s="25"/>
      <c r="AB2" s="25"/>
      <c r="AC2" s="25"/>
      <c r="AD2" s="28"/>
      <c r="AE2" s="28"/>
    </row>
    <row r="3" spans="1:35" x14ac:dyDescent="0.25">
      <c r="A3" s="21" t="s">
        <v>1</v>
      </c>
      <c r="B3" s="21">
        <f>$W$5</f>
        <v>3</v>
      </c>
      <c r="C3" s="21">
        <f>SUM(Y4:Y12)</f>
        <v>45</v>
      </c>
      <c r="D3" s="21"/>
      <c r="E3" s="21"/>
      <c r="F3" s="21">
        <f>SUM(Z4:Z12)</f>
        <v>76</v>
      </c>
      <c r="G3" s="21"/>
      <c r="H3" s="21"/>
      <c r="I3" s="21">
        <f>SUM(AA4:AA12)</f>
        <v>65</v>
      </c>
      <c r="J3" s="21"/>
      <c r="K3" s="75"/>
      <c r="L3" s="21">
        <f>SUM(AB4:AB12)</f>
        <v>56</v>
      </c>
      <c r="M3" s="21"/>
      <c r="N3" s="21"/>
      <c r="O3" s="21">
        <f>SUM(AC4:AC12)</f>
        <v>52</v>
      </c>
      <c r="P3" s="21"/>
      <c r="Q3" s="21"/>
      <c r="R3" s="21">
        <f>SUM(AE4:AE6)</f>
        <v>22</v>
      </c>
      <c r="S3" s="21"/>
      <c r="T3" s="21"/>
      <c r="U3" s="21"/>
      <c r="W3" s="33">
        <f>B2</f>
        <v>43394</v>
      </c>
      <c r="Y3" s="22">
        <f>W3+1</f>
        <v>43395</v>
      </c>
      <c r="Z3" s="22">
        <f>Y3+1</f>
        <v>43396</v>
      </c>
      <c r="AA3" s="22">
        <f t="shared" ref="AA3:AC3" si="0">Z3+1</f>
        <v>43397</v>
      </c>
      <c r="AB3" s="22">
        <f t="shared" si="0"/>
        <v>43398</v>
      </c>
      <c r="AC3" s="29">
        <f t="shared" si="0"/>
        <v>43399</v>
      </c>
      <c r="AD3" s="83"/>
      <c r="AE3" s="84">
        <f>AC3+1</f>
        <v>43400</v>
      </c>
      <c r="AF3" s="85"/>
      <c r="AH3" s="67" t="s">
        <v>101</v>
      </c>
      <c r="AI3" s="20" t="s">
        <v>102</v>
      </c>
    </row>
    <row r="4" spans="1:35" x14ac:dyDescent="0.25">
      <c r="A4" s="23" t="s">
        <v>2</v>
      </c>
      <c r="B4" s="89" t="str">
        <f t="shared" ref="B4:B12" ca="1" si="1">IFERROR("190P" &amp;", Trip #: "&amp;RANDBETWEEN(1,$W$5),"")</f>
        <v>190P, Trip #: 2</v>
      </c>
      <c r="C4" s="90" t="str">
        <f ca="1">IFERROR(D4 &amp; ", " &amp; E4,"")</f>
        <v>190, Trip: 5</v>
      </c>
      <c r="D4" s="90">
        <f ca="1">IFERROR(RANDBETWEEN($X$4,$X$12),"")</f>
        <v>190</v>
      </c>
      <c r="E4" s="90" t="str">
        <f ca="1">IFERROR("Trip: " &amp; RANDBETWEEN(1,IF(VLOOKUP(D4,$X$4:Y$12,2,TRUE)=0,NA(),VLOOKUP(D4,$X$4:Y$12,2,TRUE))),"")</f>
        <v>Trip: 5</v>
      </c>
      <c r="F4" s="90" t="str">
        <f ca="1">IFERROR(G4 &amp; ", " &amp; H4,"")</f>
        <v>196, Trip: 5</v>
      </c>
      <c r="G4" s="90">
        <f t="shared" ref="G4:G12" ca="1" si="2">IFERROR(RANDBETWEEN($X$4,$X$12),"")</f>
        <v>196</v>
      </c>
      <c r="H4" s="90" t="str">
        <f ca="1">IFERROR("Trip: " &amp; RANDBETWEEN(1,IF(ISBLANK(VLOOKUP(G4,$X$4:$X$12:Z$4:Z$12,3,TRUE)),"",VLOOKUP(G4,$X$4:$X$12:Z$4:Z$12,3,TRUE))),"")</f>
        <v>Trip: 5</v>
      </c>
      <c r="I4" s="90" t="str">
        <f ca="1">IFERROR(J4 &amp; ", " &amp; K4,"")</f>
        <v>194, Trip: 1</v>
      </c>
      <c r="J4" s="90">
        <f t="shared" ref="J4:J12" ca="1" si="3">IFERROR(RANDBETWEEN($X$4,$X$12),"")</f>
        <v>194</v>
      </c>
      <c r="K4" s="90" t="str">
        <f ca="1">IFERROR("Trip: " &amp; RANDBETWEEN(1,IF(ISBLANK(VLOOKUP(J4,$X$4:$X$12:AA$4:AA$12,4,TRUE)),"",VLOOKUP(J4,$X$4:$X$12:AA$4:AA$12,4,TRUE))),"")</f>
        <v>Trip: 1</v>
      </c>
      <c r="L4" s="90" t="str">
        <f ca="1">IFERROR(M4 &amp; ", " &amp; N4,"")</f>
        <v>194, Trip: 2</v>
      </c>
      <c r="M4" s="90">
        <f ca="1">IFERROR(RANDBETWEEN($X$4,$X$12),"")</f>
        <v>194</v>
      </c>
      <c r="N4" s="90" t="str">
        <f ca="1">IFERROR("Trip: " &amp; RANDBETWEEN(1,IF(ISBLANK(VLOOKUP(M4,$X$4:$X$12:AB$4:AB$12,5,TRUE)),"",VLOOKUP(M4,$X$4:$X$12:AB$4:AB$12,5,TRUE))),"")</f>
        <v>Trip: 2</v>
      </c>
      <c r="O4" s="90" t="str">
        <f ca="1">IFERROR(P4 &amp; ", " &amp; Q4,"")</f>
        <v xml:space="preserve">196, </v>
      </c>
      <c r="P4" s="90">
        <f ca="1">IFERROR(RANDBETWEEN($X$4,$X$12),"")</f>
        <v>196</v>
      </c>
      <c r="Q4" s="90" t="str">
        <f ca="1">IFERROR("Trip: " &amp; RANDBETWEEN(1,IF(ISBLANK(VLOOKUP(P4,$X$4:$X$12:AC$4:AC$12,6,TRUE)),"",VLOOKUP(P4,$X$4:$X$12:AC$4:AC$12,6,TRUE))),"")</f>
        <v/>
      </c>
      <c r="R4" s="90" t="str">
        <f ca="1">IFERROR("Vehicle: " &amp; T4 &amp; ", " &amp; S4,"")</f>
        <v>Vehicle: 1, 2</v>
      </c>
      <c r="S4" s="76">
        <f ca="1">IFERROR(RANDBETWEEN(1,U4),"")</f>
        <v>2</v>
      </c>
      <c r="T4" s="76">
        <f ca="1">RANDBETWEEN(1,3)</f>
        <v>1</v>
      </c>
      <c r="U4" s="20">
        <f ca="1">IF(ISBLANK(VLOOKUP(T4,$AD$4:$AE$6,2,TRUE)),"",VLOOKUP(T4,$AD$4:$AE$6,2,TRUE))</f>
        <v>4</v>
      </c>
      <c r="W4" s="35" t="s">
        <v>53</v>
      </c>
      <c r="X4" s="34">
        <v>190</v>
      </c>
      <c r="Y4" s="61">
        <v>7</v>
      </c>
      <c r="Z4" s="61">
        <v>7</v>
      </c>
      <c r="AA4" s="61">
        <v>11</v>
      </c>
      <c r="AB4" s="61">
        <v>8</v>
      </c>
      <c r="AC4" s="62">
        <v>6</v>
      </c>
      <c r="AD4" s="86">
        <f>INT(1)</f>
        <v>1</v>
      </c>
      <c r="AE4" s="61">
        <v>4</v>
      </c>
      <c r="AF4" s="31" t="s">
        <v>13</v>
      </c>
      <c r="AH4" s="61">
        <v>13</v>
      </c>
      <c r="AI4" s="19">
        <f ca="1">RANDBETWEEN(1,AH4)</f>
        <v>12</v>
      </c>
    </row>
    <row r="5" spans="1:35" ht="15.75" thickBot="1" x14ac:dyDescent="0.3">
      <c r="A5" s="23" t="s">
        <v>3</v>
      </c>
      <c r="B5" s="89" t="str">
        <f t="shared" ca="1" si="1"/>
        <v>190P, Trip #: 2</v>
      </c>
      <c r="C5" s="90" t="str">
        <f t="shared" ref="C5:C12" ca="1" si="4">IFERROR(D5 &amp; ", " &amp; E5,"")</f>
        <v>193, Trip: 3</v>
      </c>
      <c r="D5" s="90">
        <f t="shared" ref="D5:D12" ca="1" si="5">IFERROR(RANDBETWEEN($X$4,$X$12),"")</f>
        <v>193</v>
      </c>
      <c r="E5" s="90" t="str">
        <f ca="1">IFERROR("Trip: " &amp; RANDBETWEEN(1,IF(VLOOKUP(D5,$X$4:Y$12,2,TRUE)=0,NA(),VLOOKUP(D5,$X$4:Y$12,2,TRUE))),"")</f>
        <v>Trip: 3</v>
      </c>
      <c r="F5" s="90" t="str">
        <f t="shared" ref="F5:F12" ca="1" si="6">IFERROR(G5 &amp; ", " &amp; H5,"")</f>
        <v>193, Trip: 5</v>
      </c>
      <c r="G5" s="90">
        <f t="shared" ca="1" si="2"/>
        <v>193</v>
      </c>
      <c r="H5" s="90" t="str">
        <f ca="1">IFERROR("Trip: " &amp; RANDBETWEEN(1,VLOOKUP(G5,X$4:X$12:Z$4:Z$12,3,TRUE)),"")</f>
        <v>Trip: 5</v>
      </c>
      <c r="I5" s="90" t="str">
        <f t="shared" ref="I5:I12" ca="1" si="7">IFERROR(J5 &amp; ", " &amp; K5,"")</f>
        <v>191, Trip: 5</v>
      </c>
      <c r="J5" s="90">
        <f t="shared" ca="1" si="3"/>
        <v>191</v>
      </c>
      <c r="K5" s="90" t="str">
        <f ca="1">IFERROR("Trip: " &amp; RANDBETWEEN(1,IF(ISBLANK(VLOOKUP(J5,$X$4:$X$12:AA$4:AA$12,4,TRUE)),"",VLOOKUP(J5,$X$4:$X$12:AA$4:AA$12,4,TRUE))),"")</f>
        <v>Trip: 5</v>
      </c>
      <c r="L5" s="90" t="str">
        <f t="shared" ref="L5:L11" ca="1" si="8">IFERROR(M5 &amp; ", " &amp; N5,"")</f>
        <v>194, Trip: 1</v>
      </c>
      <c r="M5" s="90">
        <f t="shared" ref="M5:M12" ca="1" si="9">IFERROR(RANDBETWEEN($X$4,$X$12),"")</f>
        <v>194</v>
      </c>
      <c r="N5" s="90" t="str">
        <f ca="1">IFERROR("Trip: " &amp; RANDBETWEEN(1,IF(ISBLANK(VLOOKUP(M5,$X$4:$X$12:AB$4:AB$12,5,TRUE)),"",VLOOKUP(M5,$X$4:$X$12:AB$4:AB$12,5,TRUE))),"")</f>
        <v>Trip: 1</v>
      </c>
      <c r="O5" s="90" t="str">
        <f t="shared" ref="O5:O12" ca="1" si="10">IFERROR(P5 &amp; ", " &amp; Q5,"")</f>
        <v>192, Trip: 10</v>
      </c>
      <c r="P5" s="90">
        <f t="shared" ref="P5:P12" ca="1" si="11">IFERROR(RANDBETWEEN($X$4,$X$12),"")</f>
        <v>192</v>
      </c>
      <c r="Q5" s="90" t="str">
        <f ca="1">IFERROR("Trip: " &amp; RANDBETWEEN(1,IF(ISBLANK(VLOOKUP(P5,$X$4:$X$12:AC$4:AC$12,6,TRUE)),"",VLOOKUP(P5,$X$4:$X$12:AC$4:AC$12,6,TRUE))),"")</f>
        <v>Trip: 10</v>
      </c>
      <c r="R5" s="90" t="str">
        <f ca="1">IFERROR("Vehicle: " &amp; T5 &amp; ", " &amp; S5,"")</f>
        <v>Vehicle: 2, 1</v>
      </c>
      <c r="S5" s="76">
        <f ca="1">IFERROR(RANDBETWEEN(1,U5),"")</f>
        <v>1</v>
      </c>
      <c r="T5" s="76">
        <f ca="1">RANDBETWEEN(1,3)</f>
        <v>2</v>
      </c>
      <c r="U5" s="20">
        <f ca="1">IF(ISBLANK(VLOOKUP(T5,$AD$4:$AE$6,2,TRUE)),"",VLOOKUP(T5,$AD$4:$AE$6,2,TRUE))</f>
        <v>11</v>
      </c>
      <c r="W5" s="63">
        <v>3</v>
      </c>
      <c r="X5" s="20">
        <v>191</v>
      </c>
      <c r="Y5" s="61">
        <v>6</v>
      </c>
      <c r="Z5" s="61">
        <v>9</v>
      </c>
      <c r="AA5" s="61">
        <v>9</v>
      </c>
      <c r="AB5" s="61">
        <v>6</v>
      </c>
      <c r="AC5" s="62">
        <v>8</v>
      </c>
      <c r="AD5" s="86">
        <f>INT(2)</f>
        <v>2</v>
      </c>
      <c r="AE5" s="61">
        <v>11</v>
      </c>
      <c r="AF5" s="31" t="s">
        <v>14</v>
      </c>
      <c r="AI5" s="60">
        <v>4</v>
      </c>
    </row>
    <row r="6" spans="1:35" ht="15.75" thickBot="1" x14ac:dyDescent="0.3">
      <c r="A6" s="23" t="s">
        <v>4</v>
      </c>
      <c r="B6" s="89" t="str">
        <f t="shared" ca="1" si="1"/>
        <v>190P, Trip #: 3</v>
      </c>
      <c r="C6" s="90" t="str">
        <f t="shared" ca="1" si="4"/>
        <v>198, Trip: 1</v>
      </c>
      <c r="D6" s="90">
        <f t="shared" ca="1" si="5"/>
        <v>198</v>
      </c>
      <c r="E6" s="90" t="str">
        <f ca="1">IFERROR("Trip: " &amp; RANDBETWEEN(1,IF(VLOOKUP(D6,$X$4:Y$12,2,TRUE)=0,NA(),VLOOKUP(D6,$X$4:Y$12,2,TRUE))),"")</f>
        <v>Trip: 1</v>
      </c>
      <c r="F6" s="90" t="str">
        <f t="shared" ca="1" si="6"/>
        <v>191, Trip: 2</v>
      </c>
      <c r="G6" s="90">
        <f t="shared" ca="1" si="2"/>
        <v>191</v>
      </c>
      <c r="H6" s="90" t="str">
        <f ca="1">IFERROR("Trip: " &amp; RANDBETWEEN(1,VLOOKUP(G6,X$4:X$12:Z$4:Z$12,3,TRUE)),"")</f>
        <v>Trip: 2</v>
      </c>
      <c r="I6" s="90" t="str">
        <f t="shared" ca="1" si="7"/>
        <v>198, Trip: 6</v>
      </c>
      <c r="J6" s="90">
        <f t="shared" ca="1" si="3"/>
        <v>198</v>
      </c>
      <c r="K6" s="90" t="str">
        <f ca="1">IFERROR("Trip: " &amp; RANDBETWEEN(1,IF(ISBLANK(VLOOKUP(J6,$X$4:$X$12:AA$4:AA$12,4,TRUE)),"",VLOOKUP(J6,$X$4:$X$12:AA$4:AA$12,4,TRUE))),"")</f>
        <v>Trip: 6</v>
      </c>
      <c r="L6" s="90" t="str">
        <f ca="1">IFERROR(M6 &amp; ", " &amp; N6,"")</f>
        <v xml:space="preserve">198, </v>
      </c>
      <c r="M6" s="90">
        <f t="shared" ca="1" si="9"/>
        <v>198</v>
      </c>
      <c r="N6" s="90" t="str">
        <f ca="1">IFERROR("Trip: " &amp; RANDBETWEEN(1,IF(ISBLANK(VLOOKUP(M6,$X$4:$X$12:AB$4:AB$12,5,TRUE)),"",VLOOKUP(M6,$X$4:$X$12:AB$4:AB$12,5,TRUE))),"")</f>
        <v/>
      </c>
      <c r="O6" s="90" t="str">
        <f t="shared" ca="1" si="10"/>
        <v>197, Trip: 9</v>
      </c>
      <c r="P6" s="90">
        <f t="shared" ca="1" si="11"/>
        <v>197</v>
      </c>
      <c r="Q6" s="90" t="str">
        <f ca="1">IFERROR("Trip: " &amp; RANDBETWEEN(1,IF(ISBLANK(VLOOKUP(P6,$X$4:$X$12:AC$4:AC$12,6,TRUE)),"",VLOOKUP(P6,$X$4:$X$12:AC$4:AC$12,6,TRUE))),"")</f>
        <v>Trip: 9</v>
      </c>
      <c r="R6" s="90" t="str">
        <f t="shared" ref="R6" ca="1" si="12">IFERROR("Vehicle: " &amp; T6 &amp; ", " &amp; S6,"")</f>
        <v>Vehicle: 3, 7</v>
      </c>
      <c r="S6" s="76">
        <f ca="1">IFERROR(RANDBETWEEN(1,U6),"")</f>
        <v>7</v>
      </c>
      <c r="T6" s="76">
        <f ca="1">RANDBETWEEN(1,3)</f>
        <v>3</v>
      </c>
      <c r="U6" s="20">
        <f ca="1">IF(ISBLANK(VLOOKUP(T6,$AD$4:$AE$6,2,TRUE)),"",VLOOKUP(T6,$AD$4:$AE$6,2,TRUE))</f>
        <v>7</v>
      </c>
      <c r="W6" s="58"/>
      <c r="X6" s="20">
        <v>192</v>
      </c>
      <c r="Y6" s="61">
        <v>7</v>
      </c>
      <c r="Z6" s="61">
        <v>11</v>
      </c>
      <c r="AA6" s="61">
        <v>11</v>
      </c>
      <c r="AB6" s="61">
        <v>10</v>
      </c>
      <c r="AC6" s="62">
        <v>10</v>
      </c>
      <c r="AD6" s="87">
        <f>INT(3)</f>
        <v>3</v>
      </c>
      <c r="AE6" s="88">
        <v>7</v>
      </c>
      <c r="AF6" s="32" t="s">
        <v>15</v>
      </c>
    </row>
    <row r="7" spans="1:35" x14ac:dyDescent="0.25">
      <c r="A7" s="23" t="s">
        <v>5</v>
      </c>
      <c r="B7" s="89" t="str">
        <f t="shared" ca="1" si="1"/>
        <v>190P, Trip #: 2</v>
      </c>
      <c r="C7" s="90" t="str">
        <f t="shared" ca="1" si="4"/>
        <v>195, Trip: 2</v>
      </c>
      <c r="D7" s="90">
        <f t="shared" ca="1" si="5"/>
        <v>195</v>
      </c>
      <c r="E7" s="90" t="str">
        <f ca="1">IFERROR("Trip: " &amp; RANDBETWEEN(1,IF(VLOOKUP(D7,$X$4:Y$12,2,TRUE)=0,NA(),VLOOKUP(D7,$X$4:Y$12,2,TRUE))),"")</f>
        <v>Trip: 2</v>
      </c>
      <c r="F7" s="90" t="str">
        <f t="shared" ca="1" si="6"/>
        <v>196, Trip: 7</v>
      </c>
      <c r="G7" s="90">
        <f t="shared" ca="1" si="2"/>
        <v>196</v>
      </c>
      <c r="H7" s="90" t="str">
        <f ca="1">IFERROR("Trip: " &amp; RANDBETWEEN(1,VLOOKUP(G7,X$4:X$12:Z$4:Z$12,3,TRUE)),"")</f>
        <v>Trip: 7</v>
      </c>
      <c r="I7" s="90" t="str">
        <f t="shared" ca="1" si="7"/>
        <v>190, Trip: 4</v>
      </c>
      <c r="J7" s="90">
        <f t="shared" ca="1" si="3"/>
        <v>190</v>
      </c>
      <c r="K7" s="90" t="str">
        <f ca="1">IFERROR("Trip: " &amp; RANDBETWEEN(1,IF(ISBLANK(VLOOKUP(J7,$X$4:$X$12:AA$4:AA$12,4,TRUE)),"",VLOOKUP(J7,$X$4:$X$12:AA$4:AA$12,4,TRUE))),"")</f>
        <v>Trip: 4</v>
      </c>
      <c r="L7" s="90" t="str">
        <f t="shared" ca="1" si="8"/>
        <v>196, Trip: 7</v>
      </c>
      <c r="M7" s="90">
        <f ca="1">IFERROR(RANDBETWEEN($X$4,$X$12),"")</f>
        <v>196</v>
      </c>
      <c r="N7" s="90" t="str">
        <f ca="1">IFERROR("Trip: " &amp; RANDBETWEEN(1,IF(ISBLANK(VLOOKUP(M7,$X$4:$X$12:AB$4:AB$12,5,TRUE)),"",VLOOKUP(M7,$X$4:$X$12:AB$4:AB$12,5,TRUE))),"")</f>
        <v>Trip: 7</v>
      </c>
      <c r="O7" s="90" t="str">
        <f t="shared" ca="1" si="10"/>
        <v xml:space="preserve">198, </v>
      </c>
      <c r="P7" s="90">
        <f t="shared" ca="1" si="11"/>
        <v>198</v>
      </c>
      <c r="Q7" s="90" t="str">
        <f ca="1">IFERROR("Trip: " &amp; RANDBETWEEN(1,IF(ISBLANK(VLOOKUP(P7,$X$4:$X$12:AC$4:AC$12,6,TRUE)),"",VLOOKUP(P7,$X$4:$X$12:AC$4:AC$12,6,TRUE))),"")</f>
        <v/>
      </c>
      <c r="R7" s="90"/>
      <c r="S7" s="76"/>
      <c r="T7" s="76"/>
      <c r="U7" s="20"/>
      <c r="W7" s="58"/>
      <c r="X7" s="20">
        <v>193</v>
      </c>
      <c r="Y7" s="61">
        <v>4</v>
      </c>
      <c r="Z7" s="61">
        <v>6</v>
      </c>
      <c r="AA7" s="61">
        <v>6</v>
      </c>
      <c r="AB7" s="61">
        <v>5</v>
      </c>
      <c r="AC7" s="61">
        <v>4</v>
      </c>
      <c r="AD7" s="27"/>
      <c r="AE7" s="77"/>
      <c r="AF7" s="58"/>
    </row>
    <row r="8" spans="1:35" x14ac:dyDescent="0.25">
      <c r="A8" s="23" t="s">
        <v>6</v>
      </c>
      <c r="B8" s="89" t="str">
        <f t="shared" ca="1" si="1"/>
        <v>190P, Trip #: 1</v>
      </c>
      <c r="C8" s="90" t="str">
        <f t="shared" ca="1" si="4"/>
        <v>198, Trip: 1</v>
      </c>
      <c r="D8" s="90">
        <f t="shared" ca="1" si="5"/>
        <v>198</v>
      </c>
      <c r="E8" s="90" t="str">
        <f ca="1">IFERROR("Trip: " &amp; RANDBETWEEN(1,IF(VLOOKUP(D8,$X$4:Y$12,2,TRUE)=0,NA(),VLOOKUP(D8,$X$4:Y$12,2,TRUE))),"")</f>
        <v>Trip: 1</v>
      </c>
      <c r="F8" s="90" t="str">
        <f t="shared" ca="1" si="6"/>
        <v>195, Trip: 2</v>
      </c>
      <c r="G8" s="90">
        <f t="shared" ca="1" si="2"/>
        <v>195</v>
      </c>
      <c r="H8" s="90" t="str">
        <f ca="1">IFERROR("Trip: " &amp; RANDBETWEEN(1,VLOOKUP(G8,X$4:X$12:Z$4:Z$12,3,TRUE)),"")</f>
        <v>Trip: 2</v>
      </c>
      <c r="I8" s="90" t="str">
        <f t="shared" ca="1" si="7"/>
        <v>195, Trip: 1</v>
      </c>
      <c r="J8" s="90">
        <f t="shared" ca="1" si="3"/>
        <v>195</v>
      </c>
      <c r="K8" s="90" t="str">
        <f ca="1">IFERROR("Trip: " &amp; RANDBETWEEN(1,IF(ISBLANK(VLOOKUP(J8,$X$4:$X$12:AA$4:AA$12,4,TRUE)),"",VLOOKUP(J8,$X$4:$X$12:AA$4:AA$12,4,TRUE))),"")</f>
        <v>Trip: 1</v>
      </c>
      <c r="L8" s="90" t="str">
        <f t="shared" ca="1" si="8"/>
        <v>191, Trip: 4</v>
      </c>
      <c r="M8" s="90">
        <f t="shared" ca="1" si="9"/>
        <v>191</v>
      </c>
      <c r="N8" s="90" t="str">
        <f ca="1">IFERROR("Trip: " &amp; RANDBETWEEN(1,IF(ISBLANK(VLOOKUP(M8,$X$4:$X$12:AB$4:AB$12,5,TRUE)),"",VLOOKUP(M8,$X$4:$X$12:AB$4:AB$12,5,TRUE))),"")</f>
        <v>Trip: 4</v>
      </c>
      <c r="O8" s="90" t="str">
        <f t="shared" ca="1" si="10"/>
        <v>195, Trip: 4</v>
      </c>
      <c r="P8" s="90">
        <f t="shared" ca="1" si="11"/>
        <v>195</v>
      </c>
      <c r="Q8" s="90" t="str">
        <f ca="1">IFERROR("Trip: " &amp; RANDBETWEEN(1,IF(ISBLANK(VLOOKUP(P8,$X$4:$X$12:AC$4:AC$12,6,TRUE)),"",VLOOKUP(P8,$X$4:$X$12:AC$4:AC$12,6,TRUE))),"")</f>
        <v>Trip: 4</v>
      </c>
      <c r="R8" s="90"/>
      <c r="S8" s="76"/>
      <c r="T8" s="76"/>
      <c r="U8" s="20"/>
      <c r="W8" s="58"/>
      <c r="X8" s="20">
        <v>194</v>
      </c>
      <c r="Y8" s="61">
        <v>4</v>
      </c>
      <c r="Z8" s="61">
        <v>7</v>
      </c>
      <c r="AA8" s="61">
        <v>7</v>
      </c>
      <c r="AB8" s="61">
        <v>6</v>
      </c>
      <c r="AC8" s="61">
        <v>10</v>
      </c>
      <c r="AD8" s="27"/>
      <c r="AE8" s="77"/>
      <c r="AF8" s="58"/>
    </row>
    <row r="9" spans="1:35" x14ac:dyDescent="0.25">
      <c r="A9" s="23" t="s">
        <v>7</v>
      </c>
      <c r="B9" s="89" t="str">
        <f t="shared" ca="1" si="1"/>
        <v>190P, Trip #: 3</v>
      </c>
      <c r="C9" s="90" t="str">
        <f t="shared" ca="1" si="4"/>
        <v>194, Trip: 1</v>
      </c>
      <c r="D9" s="90">
        <f t="shared" ca="1" si="5"/>
        <v>194</v>
      </c>
      <c r="E9" s="90" t="str">
        <f ca="1">IFERROR("Trip: " &amp; RANDBETWEEN(1,IF(VLOOKUP(D9,$X$4:Y$12,2,TRUE)=0,NA(),VLOOKUP(D9,$X$4:Y$12,2,TRUE))),"")</f>
        <v>Trip: 1</v>
      </c>
      <c r="F9" s="90" t="str">
        <f t="shared" ca="1" si="6"/>
        <v>198, Trip: 8</v>
      </c>
      <c r="G9" s="90">
        <f t="shared" ca="1" si="2"/>
        <v>198</v>
      </c>
      <c r="H9" s="90" t="str">
        <f ca="1">IFERROR("Trip: " &amp; RANDBETWEEN(1,VLOOKUP(G9,X$4:X$12:Z$4:Z$12,3,TRUE)),"")</f>
        <v>Trip: 8</v>
      </c>
      <c r="I9" s="90" t="str">
        <f t="shared" ca="1" si="7"/>
        <v>191, Trip: 1</v>
      </c>
      <c r="J9" s="90">
        <f t="shared" ca="1" si="3"/>
        <v>191</v>
      </c>
      <c r="K9" s="90" t="str">
        <f ca="1">IFERROR("Trip: " &amp; RANDBETWEEN(1,IF(ISBLANK(VLOOKUP(J9,$X$4:$X$12:AA$4:AA$12,4,TRUE)),"",VLOOKUP(J9,$X$4:$X$12:AA$4:AA$12,4,TRUE))),"")</f>
        <v>Trip: 1</v>
      </c>
      <c r="L9" s="90" t="str">
        <f t="shared" ca="1" si="8"/>
        <v>197, Trip: 5</v>
      </c>
      <c r="M9" s="90">
        <f ca="1">IFERROR(RANDBETWEEN($X$4,$X$12),"")</f>
        <v>197</v>
      </c>
      <c r="N9" s="90" t="str">
        <f ca="1">IFERROR("Trip: " &amp; RANDBETWEEN(1,IF(ISBLANK(VLOOKUP(M9,$X$4:$X$12:AB$4:AB$12,5,TRUE)),"",VLOOKUP(M9,$X$4:$X$12:AB$4:AB$12,5,TRUE))),"")</f>
        <v>Trip: 5</v>
      </c>
      <c r="O9" s="90" t="str">
        <f t="shared" ca="1" si="10"/>
        <v>191, Trip: 2</v>
      </c>
      <c r="P9" s="90">
        <f t="shared" ca="1" si="11"/>
        <v>191</v>
      </c>
      <c r="Q9" s="90" t="str">
        <f ca="1">IFERROR("Trip: " &amp; RANDBETWEEN(1,IF(ISBLANK(VLOOKUP(P9,$X$4:$X$12:AC$4:AC$12,6,TRUE)),"",VLOOKUP(P9,$X$4:$X$12:AC$4:AC$12,6,TRUE))),"")</f>
        <v>Trip: 2</v>
      </c>
      <c r="R9" s="90"/>
      <c r="S9" s="76"/>
      <c r="T9" s="76"/>
      <c r="U9" s="20"/>
      <c r="W9" s="58"/>
      <c r="X9" s="20">
        <v>195</v>
      </c>
      <c r="Y9" s="61">
        <v>2</v>
      </c>
      <c r="Z9" s="61">
        <v>6</v>
      </c>
      <c r="AA9" s="61">
        <v>6</v>
      </c>
      <c r="AB9" s="61">
        <v>6</v>
      </c>
      <c r="AC9" s="61">
        <v>5</v>
      </c>
      <c r="AD9" s="27"/>
      <c r="AE9" s="77"/>
      <c r="AF9" s="58"/>
      <c r="AH9" s="94" t="s">
        <v>104</v>
      </c>
      <c r="AI9" s="94"/>
    </row>
    <row r="10" spans="1:35" x14ac:dyDescent="0.25">
      <c r="A10" s="23" t="s">
        <v>8</v>
      </c>
      <c r="B10" s="89" t="str">
        <f t="shared" ca="1" si="1"/>
        <v>190P, Trip #: 3</v>
      </c>
      <c r="C10" s="90" t="str">
        <f t="shared" ca="1" si="4"/>
        <v>194, Trip: 3</v>
      </c>
      <c r="D10" s="90">
        <f t="shared" ca="1" si="5"/>
        <v>194</v>
      </c>
      <c r="E10" s="90" t="str">
        <f ca="1">IFERROR("Trip: " &amp; RANDBETWEEN(1,IF(VLOOKUP(D10,$X$4:Y$12,2,TRUE)=0,NA(),VLOOKUP(D10,$X$4:Y$12,2,TRUE))),"")</f>
        <v>Trip: 3</v>
      </c>
      <c r="F10" s="90" t="str">
        <f t="shared" ca="1" si="6"/>
        <v>194, Trip: 1</v>
      </c>
      <c r="G10" s="90">
        <f t="shared" ca="1" si="2"/>
        <v>194</v>
      </c>
      <c r="H10" s="90" t="str">
        <f ca="1">IFERROR("Trip: " &amp; RANDBETWEEN(1,VLOOKUP(G10,X$4:X$12:Z$4:Z$12,3,TRUE)),"")</f>
        <v>Trip: 1</v>
      </c>
      <c r="I10" s="90" t="str">
        <f ca="1">IFERROR(J10 &amp; ", " &amp; K10,"")</f>
        <v>197, Trip: 1</v>
      </c>
      <c r="J10" s="90">
        <f t="shared" ca="1" si="3"/>
        <v>197</v>
      </c>
      <c r="K10" s="90" t="str">
        <f ca="1">IFERROR("Trip: " &amp; RANDBETWEEN(1,IF(ISBLANK(VLOOKUP(J10,$X$4:$X$12:AA$4:AA$12,4,TRUE)),"",VLOOKUP(J10,$X$4:$X$12:AA$4:AA$12,4,TRUE))),"")</f>
        <v>Trip: 1</v>
      </c>
      <c r="L10" s="90" t="str">
        <f t="shared" ca="1" si="8"/>
        <v>190, Trip: 6</v>
      </c>
      <c r="M10" s="90">
        <f t="shared" ca="1" si="9"/>
        <v>190</v>
      </c>
      <c r="N10" s="90" t="str">
        <f ca="1">IFERROR("Trip: " &amp; RANDBETWEEN(1,IF(ISBLANK(VLOOKUP(M10,$X$4:$X$12:AB$4:AB$12,5,TRUE)),"",VLOOKUP(M10,$X$4:$X$12:AB$4:AB$12,5,TRUE))),"")</f>
        <v>Trip: 6</v>
      </c>
      <c r="O10" s="90" t="str">
        <f t="shared" ca="1" si="10"/>
        <v xml:space="preserve">198, </v>
      </c>
      <c r="P10" s="90">
        <f t="shared" ca="1" si="11"/>
        <v>198</v>
      </c>
      <c r="Q10" s="90" t="str">
        <f ca="1">IFERROR("Trip: " &amp; RANDBETWEEN(1,IF(ISBLANK(VLOOKUP(P10,$X$4:$X$12:AC$4:AC$12,6,TRUE)),"",VLOOKUP(P10,$X$4:$X$12:AC$4:AC$12,6,TRUE))),"")</f>
        <v/>
      </c>
      <c r="R10" s="90"/>
      <c r="S10" s="76"/>
      <c r="T10" s="76"/>
      <c r="U10" s="20"/>
      <c r="W10" s="58"/>
      <c r="X10" s="20">
        <v>196</v>
      </c>
      <c r="Y10" s="61">
        <v>4</v>
      </c>
      <c r="Z10" s="61">
        <v>9</v>
      </c>
      <c r="AA10" s="61">
        <v>5</v>
      </c>
      <c r="AB10" s="61">
        <v>7</v>
      </c>
      <c r="AC10" s="61">
        <v>0</v>
      </c>
      <c r="AD10" s="27"/>
      <c r="AE10" s="77"/>
      <c r="AF10" s="58"/>
      <c r="AH10" s="66"/>
      <c r="AI10" s="41" t="s">
        <v>103</v>
      </c>
    </row>
    <row r="11" spans="1:35" x14ac:dyDescent="0.25">
      <c r="A11" s="23" t="s">
        <v>9</v>
      </c>
      <c r="B11" s="89" t="str">
        <f t="shared" ca="1" si="1"/>
        <v>190P, Trip #: 2</v>
      </c>
      <c r="C11" s="90" t="str">
        <f t="shared" ca="1" si="4"/>
        <v>193, Trip: 1</v>
      </c>
      <c r="D11" s="90">
        <f t="shared" ca="1" si="5"/>
        <v>193</v>
      </c>
      <c r="E11" s="90" t="str">
        <f ca="1">IFERROR("Trip: " &amp; RANDBETWEEN(1,IF(VLOOKUP(D11,$X$4:Y$12,2,TRUE)=0,NA(),VLOOKUP(D11,$X$4:Y$12,2,TRUE))),"")</f>
        <v>Trip: 1</v>
      </c>
      <c r="F11" s="90" t="str">
        <f t="shared" ca="1" si="6"/>
        <v>196, Trip: 1</v>
      </c>
      <c r="G11" s="90">
        <f t="shared" ca="1" si="2"/>
        <v>196</v>
      </c>
      <c r="H11" s="90" t="str">
        <f ca="1">IFERROR("Trip: " &amp; RANDBETWEEN(1,VLOOKUP(G11,X$4:X$12:Z$4:Z$12,3,TRUE)),"")</f>
        <v>Trip: 1</v>
      </c>
      <c r="I11" s="90" t="str">
        <f t="shared" ca="1" si="7"/>
        <v>192, Trip: 1</v>
      </c>
      <c r="J11" s="90">
        <f t="shared" ca="1" si="3"/>
        <v>192</v>
      </c>
      <c r="K11" s="90" t="str">
        <f ca="1">IFERROR("Trip: " &amp; RANDBETWEEN(1,IF(ISBLANK(VLOOKUP(J11,$X$4:$X$12:AA$4:AA$12,4,TRUE)),"",VLOOKUP(J11,$X$4:$X$12:AA$4:AA$12,4,TRUE))),"")</f>
        <v>Trip: 1</v>
      </c>
      <c r="L11" s="90" t="str">
        <f t="shared" ca="1" si="8"/>
        <v>195, Trip: 2</v>
      </c>
      <c r="M11" s="90">
        <f t="shared" ca="1" si="9"/>
        <v>195</v>
      </c>
      <c r="N11" s="90" t="str">
        <f ca="1">IFERROR("Trip: " &amp; RANDBETWEEN(1,IF(ISBLANK(VLOOKUP(M11,$X$4:$X$12:AB$4:AB$12,5,TRUE)),"",VLOOKUP(M11,$X$4:$X$12:AB$4:AB$12,5,TRUE))),"")</f>
        <v>Trip: 2</v>
      </c>
      <c r="O11" s="90" t="str">
        <f t="shared" ca="1" si="10"/>
        <v>191, Trip: 2</v>
      </c>
      <c r="P11" s="90">
        <f t="shared" ca="1" si="11"/>
        <v>191</v>
      </c>
      <c r="Q11" s="90" t="str">
        <f ca="1">IFERROR("Trip: " &amp; RANDBETWEEN(1,IF(ISBLANK(VLOOKUP(P11,$X$4:$X$12:AC$4:AC$12,6,TRUE)),"",VLOOKUP(P11,$X$4:$X$12:AC$4:AC$12,6,TRUE))),"")</f>
        <v>Trip: 2</v>
      </c>
      <c r="R11" s="90"/>
      <c r="S11" s="76"/>
      <c r="T11" s="76"/>
      <c r="U11" s="20"/>
      <c r="W11" s="58"/>
      <c r="X11" s="20">
        <v>197</v>
      </c>
      <c r="Y11" s="61">
        <v>6</v>
      </c>
      <c r="Z11" s="61">
        <v>9</v>
      </c>
      <c r="AA11" s="61">
        <v>3</v>
      </c>
      <c r="AB11" s="61">
        <v>8</v>
      </c>
      <c r="AC11" s="61">
        <v>9</v>
      </c>
      <c r="AD11" s="27"/>
      <c r="AE11" s="77"/>
      <c r="AF11" s="58"/>
    </row>
    <row r="12" spans="1:35" x14ac:dyDescent="0.25">
      <c r="A12" s="23" t="s">
        <v>10</v>
      </c>
      <c r="B12" s="89" t="str">
        <f t="shared" ca="1" si="1"/>
        <v>190P, Trip #: 1</v>
      </c>
      <c r="C12" s="90" t="str">
        <f t="shared" ca="1" si="4"/>
        <v>198, Trip: 2</v>
      </c>
      <c r="D12" s="90">
        <f t="shared" ca="1" si="5"/>
        <v>198</v>
      </c>
      <c r="E12" s="90" t="str">
        <f ca="1">IFERROR("Trip: " &amp; RANDBETWEEN(1,IF(VLOOKUP(D12,$X$4:Y$12,2,TRUE)=0,NA(),VLOOKUP(D12,$X$4:Y$12,2,TRUE))),"")</f>
        <v>Trip: 2</v>
      </c>
      <c r="F12" s="90" t="str">
        <f t="shared" ca="1" si="6"/>
        <v>198, Trip: 9</v>
      </c>
      <c r="G12" s="90">
        <f t="shared" ca="1" si="2"/>
        <v>198</v>
      </c>
      <c r="H12" s="90" t="str">
        <f ca="1">IFERROR("Trip: " &amp; RANDBETWEEN(1,VLOOKUP(G12,X$4:X$12:Z$4:Z$12,3,TRUE)),"")</f>
        <v>Trip: 9</v>
      </c>
      <c r="I12" s="90" t="str">
        <f t="shared" ca="1" si="7"/>
        <v>194, Trip: 5</v>
      </c>
      <c r="J12" s="90">
        <f t="shared" ca="1" si="3"/>
        <v>194</v>
      </c>
      <c r="K12" s="90" t="str">
        <f ca="1">IFERROR("Trip: " &amp; RANDBETWEEN(1,IF(ISBLANK(VLOOKUP(J12,$X$4:$X$12:AA$4:AA$12,4,TRUE)),"",VLOOKUP(J12,$X$4:$X$12:AA$4:AA$12,4,TRUE))),"")</f>
        <v>Trip: 5</v>
      </c>
      <c r="L12" s="90" t="str">
        <f ca="1">IFERROR(M12 &amp; ", " &amp; N12,"")</f>
        <v xml:space="preserve">198, </v>
      </c>
      <c r="M12" s="90">
        <f t="shared" ca="1" si="9"/>
        <v>198</v>
      </c>
      <c r="N12" s="90" t="str">
        <f ca="1">IFERROR("Trip: " &amp; RANDBETWEEN(1,IF(ISBLANK(VLOOKUP(M12,$X$4:$X$12:AB$4:AB$12,5,TRUE)),"",VLOOKUP(M12,$X$4:$X$12:AB$4:AB$12,5,TRUE))),"")</f>
        <v/>
      </c>
      <c r="O12" s="90" t="str">
        <f t="shared" ca="1" si="10"/>
        <v>195, Trip: 2</v>
      </c>
      <c r="P12" s="90">
        <f t="shared" ca="1" si="11"/>
        <v>195</v>
      </c>
      <c r="Q12" s="90" t="str">
        <f ca="1">IFERROR("Trip: " &amp; RANDBETWEEN(1,IF(ISBLANK(VLOOKUP(P12,$X$4:$X$12:AC$4:AC$12,6,TRUE)),"",VLOOKUP(P12,$X$4:$X$12:AC$4:AC$12,6,TRUE))),"")</f>
        <v>Trip: 2</v>
      </c>
      <c r="R12" s="90"/>
      <c r="S12" s="76"/>
      <c r="T12" s="76"/>
      <c r="U12" s="20"/>
      <c r="X12" s="20">
        <v>198</v>
      </c>
      <c r="Y12" s="61">
        <v>5</v>
      </c>
      <c r="Z12" s="61">
        <v>12</v>
      </c>
      <c r="AA12" s="61">
        <v>7</v>
      </c>
      <c r="AB12" s="61">
        <v>0</v>
      </c>
      <c r="AC12" s="61">
        <v>0</v>
      </c>
    </row>
    <row r="13" spans="1:35" x14ac:dyDescent="0.25">
      <c r="A13" s="42" t="s">
        <v>81</v>
      </c>
    </row>
    <row r="14" spans="1:35" x14ac:dyDescent="0.25">
      <c r="A14" s="42"/>
      <c r="K14" s="78">
        <f ca="1">IF(VLOOKUP(M4,$X$4:$X$12:AB$4:AB$12,2,TRUE)=0,NA(),VLOOKUP(M4,$X$4:$X$12:AB$4:AB$12,2,TRUE))</f>
        <v>4</v>
      </c>
      <c r="M14" s="78">
        <f ca="1">IF(ISBLANK(VLOOKUP(M12,$X$4:$X$12:AB$4:AB$12,5,TRUE)),"",VLOOKUP(M12,$X$4:$X$12:AB$4:AB$12,5,TRUE))</f>
        <v>0</v>
      </c>
    </row>
    <row r="16" spans="1:35" x14ac:dyDescent="0.25">
      <c r="A16" t="s">
        <v>132</v>
      </c>
      <c r="C16" t="s">
        <v>17</v>
      </c>
    </row>
    <row r="17" spans="1:21" x14ac:dyDescent="0.25">
      <c r="A17" s="21" t="s">
        <v>0</v>
      </c>
      <c r="B17" s="68">
        <v>43394</v>
      </c>
      <c r="C17" s="68">
        <v>43395</v>
      </c>
      <c r="D17" s="22"/>
      <c r="E17" s="22"/>
      <c r="F17" s="22">
        <f>C17+1</f>
        <v>43396</v>
      </c>
      <c r="G17" s="22"/>
      <c r="H17" s="22"/>
      <c r="I17" s="22">
        <f>F17+1</f>
        <v>43397</v>
      </c>
      <c r="J17" s="22"/>
      <c r="K17" s="68"/>
      <c r="L17" s="22">
        <f>I17+1</f>
        <v>43398</v>
      </c>
      <c r="M17" s="22"/>
      <c r="N17" s="22"/>
      <c r="O17" s="22">
        <f>L17+1</f>
        <v>43399</v>
      </c>
      <c r="P17" s="22"/>
      <c r="Q17" s="22"/>
      <c r="R17" s="22">
        <f>O17+1</f>
        <v>43400</v>
      </c>
      <c r="S17" s="22"/>
      <c r="T17" s="22"/>
      <c r="U17" s="22"/>
    </row>
    <row r="18" spans="1:21" x14ac:dyDescent="0.25">
      <c r="A18" s="21" t="s">
        <v>1</v>
      </c>
      <c r="B18" s="21">
        <f>B3</f>
        <v>3</v>
      </c>
      <c r="C18" s="21">
        <f>C3</f>
        <v>45</v>
      </c>
      <c r="D18" s="21"/>
      <c r="E18" s="21"/>
      <c r="F18" s="21">
        <f>F3</f>
        <v>76</v>
      </c>
      <c r="G18" s="21"/>
      <c r="H18" s="21"/>
      <c r="I18" s="21">
        <f>I3</f>
        <v>65</v>
      </c>
      <c r="J18" s="21"/>
      <c r="K18" s="75"/>
      <c r="L18" s="21">
        <f>L3</f>
        <v>56</v>
      </c>
      <c r="M18" s="21"/>
      <c r="N18" s="21"/>
      <c r="O18" s="21">
        <f>O3</f>
        <v>52</v>
      </c>
      <c r="P18" s="21"/>
      <c r="Q18" s="21"/>
      <c r="R18" s="21">
        <f>R3</f>
        <v>22</v>
      </c>
      <c r="S18" s="21"/>
      <c r="T18" s="21"/>
      <c r="U18" s="21"/>
    </row>
    <row r="19" spans="1:21" x14ac:dyDescent="0.25">
      <c r="A19" s="23" t="s">
        <v>2</v>
      </c>
      <c r="B19" s="71" t="s">
        <v>195</v>
      </c>
      <c r="C19" s="69" t="s">
        <v>194</v>
      </c>
      <c r="D19">
        <v>196</v>
      </c>
      <c r="E19" t="s">
        <v>148</v>
      </c>
      <c r="F19" s="69" t="s">
        <v>149</v>
      </c>
      <c r="G19">
        <v>190</v>
      </c>
      <c r="H19" t="s">
        <v>150</v>
      </c>
      <c r="I19" s="69" t="s">
        <v>151</v>
      </c>
      <c r="J19">
        <v>197</v>
      </c>
      <c r="K19" s="70" t="s">
        <v>148</v>
      </c>
      <c r="L19" s="80" t="s">
        <v>152</v>
      </c>
      <c r="M19">
        <v>195</v>
      </c>
      <c r="N19" t="s">
        <v>153</v>
      </c>
      <c r="O19" s="71" t="s">
        <v>154</v>
      </c>
      <c r="P19">
        <v>194</v>
      </c>
      <c r="Q19" t="s">
        <v>155</v>
      </c>
      <c r="R19" s="71" t="s">
        <v>156</v>
      </c>
    </row>
    <row r="20" spans="1:21" x14ac:dyDescent="0.25">
      <c r="A20" s="23" t="s">
        <v>3</v>
      </c>
      <c r="B20" s="69" t="s">
        <v>197</v>
      </c>
      <c r="C20" s="69" t="s">
        <v>189</v>
      </c>
      <c r="D20">
        <v>196</v>
      </c>
      <c r="E20" t="s">
        <v>148</v>
      </c>
      <c r="F20" s="69" t="s">
        <v>147</v>
      </c>
      <c r="G20">
        <v>196</v>
      </c>
      <c r="H20" t="s">
        <v>148</v>
      </c>
      <c r="I20" s="69" t="s">
        <v>157</v>
      </c>
      <c r="J20">
        <v>192</v>
      </c>
      <c r="K20" s="70" t="s">
        <v>153</v>
      </c>
      <c r="L20" s="69" t="s">
        <v>158</v>
      </c>
      <c r="M20">
        <v>196</v>
      </c>
      <c r="N20" t="s">
        <v>153</v>
      </c>
      <c r="O20" s="71" t="s">
        <v>159</v>
      </c>
      <c r="P20">
        <v>190</v>
      </c>
      <c r="Q20" t="s">
        <v>160</v>
      </c>
      <c r="R20" s="69" t="s">
        <v>204</v>
      </c>
    </row>
    <row r="21" spans="1:21" x14ac:dyDescent="0.25">
      <c r="A21" s="23" t="s">
        <v>4</v>
      </c>
      <c r="B21" s="71" t="s">
        <v>196</v>
      </c>
      <c r="C21" s="69" t="s">
        <v>190</v>
      </c>
      <c r="D21">
        <v>190</v>
      </c>
      <c r="E21" t="s">
        <v>161</v>
      </c>
      <c r="F21" s="69" t="s">
        <v>162</v>
      </c>
      <c r="G21">
        <v>192</v>
      </c>
      <c r="H21" t="s">
        <v>163</v>
      </c>
      <c r="I21" s="71" t="s">
        <v>164</v>
      </c>
      <c r="J21">
        <v>193</v>
      </c>
      <c r="K21" s="70" t="s">
        <v>153</v>
      </c>
      <c r="L21" s="69" t="s">
        <v>165</v>
      </c>
      <c r="M21">
        <v>191</v>
      </c>
      <c r="N21" t="s">
        <v>161</v>
      </c>
      <c r="O21" s="69" t="s">
        <v>166</v>
      </c>
      <c r="P21">
        <v>197</v>
      </c>
      <c r="Q21" t="s">
        <v>161</v>
      </c>
      <c r="R21" s="71" t="s">
        <v>167</v>
      </c>
    </row>
    <row r="22" spans="1:21" x14ac:dyDescent="0.25">
      <c r="A22" s="23" t="s">
        <v>5</v>
      </c>
      <c r="C22" s="69" t="s">
        <v>191</v>
      </c>
      <c r="D22">
        <v>190</v>
      </c>
      <c r="E22" t="s">
        <v>148</v>
      </c>
      <c r="F22" s="71" t="s">
        <v>180</v>
      </c>
      <c r="G22">
        <v>190</v>
      </c>
      <c r="H22" t="s">
        <v>163</v>
      </c>
      <c r="I22" s="71" t="s">
        <v>165</v>
      </c>
      <c r="J22">
        <v>191</v>
      </c>
      <c r="K22" s="70" t="s">
        <v>161</v>
      </c>
      <c r="L22" s="71" t="s">
        <v>169</v>
      </c>
      <c r="M22">
        <v>191</v>
      </c>
      <c r="N22" t="s">
        <v>163</v>
      </c>
      <c r="O22" s="71" t="s">
        <v>173</v>
      </c>
      <c r="P22">
        <v>198</v>
      </c>
      <c r="Q22" t="s">
        <v>116</v>
      </c>
      <c r="R22" s="71" t="s">
        <v>205</v>
      </c>
    </row>
    <row r="23" spans="1:21" x14ac:dyDescent="0.25">
      <c r="A23" s="23" t="s">
        <v>6</v>
      </c>
      <c r="C23" s="71" t="s">
        <v>193</v>
      </c>
      <c r="D23">
        <v>191</v>
      </c>
      <c r="E23" t="s">
        <v>148</v>
      </c>
      <c r="F23" s="71" t="s">
        <v>168</v>
      </c>
      <c r="G23">
        <v>195</v>
      </c>
      <c r="H23" t="s">
        <v>160</v>
      </c>
      <c r="I23" s="69" t="s">
        <v>172</v>
      </c>
      <c r="J23">
        <v>196</v>
      </c>
      <c r="K23" s="70" t="s">
        <v>163</v>
      </c>
      <c r="L23" s="69" t="s">
        <v>157</v>
      </c>
      <c r="M23">
        <v>192</v>
      </c>
      <c r="N23" t="s">
        <v>153</v>
      </c>
      <c r="O23" s="69" t="s">
        <v>176</v>
      </c>
      <c r="P23">
        <v>193</v>
      </c>
      <c r="Q23" t="s">
        <v>163</v>
      </c>
      <c r="R23" s="69" t="s">
        <v>207</v>
      </c>
    </row>
    <row r="24" spans="1:21" x14ac:dyDescent="0.25">
      <c r="A24" s="23" t="s">
        <v>7</v>
      </c>
      <c r="C24" s="71" t="s">
        <v>179</v>
      </c>
      <c r="D24">
        <v>193</v>
      </c>
      <c r="E24" t="s">
        <v>161</v>
      </c>
      <c r="F24" s="71" t="s">
        <v>171</v>
      </c>
      <c r="G24">
        <v>197</v>
      </c>
      <c r="H24" t="s">
        <v>160</v>
      </c>
      <c r="I24" s="69" t="s">
        <v>152</v>
      </c>
      <c r="J24">
        <v>195</v>
      </c>
      <c r="K24" s="70" t="s">
        <v>153</v>
      </c>
      <c r="L24" s="71" t="s">
        <v>187</v>
      </c>
      <c r="M24">
        <v>198</v>
      </c>
      <c r="N24" t="s">
        <v>116</v>
      </c>
      <c r="O24" s="69" t="s">
        <v>168</v>
      </c>
      <c r="P24">
        <v>192</v>
      </c>
      <c r="Q24" t="s">
        <v>150</v>
      </c>
      <c r="R24" s="71" t="s">
        <v>208</v>
      </c>
    </row>
    <row r="25" spans="1:21" x14ac:dyDescent="0.25">
      <c r="A25" s="23" t="s">
        <v>8</v>
      </c>
      <c r="C25" s="71" t="s">
        <v>183</v>
      </c>
      <c r="D25">
        <v>194</v>
      </c>
      <c r="E25" t="s">
        <v>160</v>
      </c>
      <c r="F25" s="69" t="s">
        <v>175</v>
      </c>
      <c r="G25">
        <v>191</v>
      </c>
      <c r="H25" t="s">
        <v>148</v>
      </c>
      <c r="I25" s="69" t="s">
        <v>177</v>
      </c>
      <c r="J25">
        <v>190</v>
      </c>
      <c r="K25" s="70" t="s">
        <v>178</v>
      </c>
      <c r="L25" s="69" t="s">
        <v>200</v>
      </c>
      <c r="M25">
        <v>191</v>
      </c>
      <c r="N25" t="s">
        <v>163</v>
      </c>
      <c r="O25" s="69" t="s">
        <v>183</v>
      </c>
      <c r="P25">
        <v>190</v>
      </c>
      <c r="Q25" t="s">
        <v>163</v>
      </c>
    </row>
    <row r="26" spans="1:21" x14ac:dyDescent="0.25">
      <c r="A26" s="23" t="s">
        <v>9</v>
      </c>
      <c r="C26" s="69" t="s">
        <v>187</v>
      </c>
      <c r="D26">
        <v>198</v>
      </c>
      <c r="E26" t="s">
        <v>153</v>
      </c>
      <c r="F26" s="71" t="s">
        <v>170</v>
      </c>
      <c r="G26">
        <v>192</v>
      </c>
      <c r="H26" t="s">
        <v>181</v>
      </c>
      <c r="I26" s="69" t="s">
        <v>182</v>
      </c>
      <c r="J26">
        <v>196</v>
      </c>
      <c r="K26" s="70" t="s">
        <v>161</v>
      </c>
      <c r="L26" s="69" t="s">
        <v>164</v>
      </c>
      <c r="M26">
        <v>191</v>
      </c>
      <c r="N26" t="s">
        <v>161</v>
      </c>
      <c r="O26" s="69" t="s">
        <v>174</v>
      </c>
      <c r="P26">
        <v>192</v>
      </c>
      <c r="Q26" t="s">
        <v>148</v>
      </c>
    </row>
    <row r="27" spans="1:21" x14ac:dyDescent="0.25">
      <c r="A27" s="23" t="s">
        <v>10</v>
      </c>
      <c r="C27" s="69" t="s">
        <v>192</v>
      </c>
      <c r="D27">
        <v>193</v>
      </c>
      <c r="E27" t="s">
        <v>163</v>
      </c>
      <c r="F27" t="s">
        <v>184</v>
      </c>
      <c r="G27">
        <v>195</v>
      </c>
      <c r="H27" t="s">
        <v>150</v>
      </c>
      <c r="I27" s="69" t="s">
        <v>185</v>
      </c>
      <c r="J27">
        <v>198</v>
      </c>
      <c r="K27" s="70" t="s">
        <v>186</v>
      </c>
      <c r="L27" s="71" t="s">
        <v>170</v>
      </c>
      <c r="M27">
        <v>197</v>
      </c>
      <c r="N27" t="s">
        <v>153</v>
      </c>
      <c r="O27" s="69" t="s">
        <v>151</v>
      </c>
      <c r="P27">
        <v>193</v>
      </c>
      <c r="Q27" t="s">
        <v>161</v>
      </c>
    </row>
    <row r="28" spans="1:21" x14ac:dyDescent="0.25">
      <c r="A28" s="42" t="s">
        <v>81</v>
      </c>
      <c r="C28" s="71" t="s">
        <v>175</v>
      </c>
      <c r="I28" s="80" t="s">
        <v>198</v>
      </c>
      <c r="L28" s="69" t="s">
        <v>171</v>
      </c>
      <c r="O28" s="71" t="s">
        <v>203</v>
      </c>
    </row>
    <row r="29" spans="1:21" x14ac:dyDescent="0.25">
      <c r="I29" s="71" t="s">
        <v>180</v>
      </c>
      <c r="L29" s="69" t="s">
        <v>175</v>
      </c>
    </row>
    <row r="30" spans="1:21" x14ac:dyDescent="0.25">
      <c r="I30" s="71" t="s">
        <v>199</v>
      </c>
      <c r="L30" s="69" t="s">
        <v>168</v>
      </c>
    </row>
    <row r="31" spans="1:21" x14ac:dyDescent="0.25">
      <c r="L31" s="69" t="s">
        <v>189</v>
      </c>
    </row>
    <row r="32" spans="1:21" x14ac:dyDescent="0.25">
      <c r="A32" s="82" t="s">
        <v>206</v>
      </c>
      <c r="L32" s="69" t="s">
        <v>201</v>
      </c>
    </row>
    <row r="33" spans="1:12" x14ac:dyDescent="0.25">
      <c r="A33" s="36" t="s">
        <v>68</v>
      </c>
      <c r="B33" s="79" t="s">
        <v>69</v>
      </c>
      <c r="C33" s="79"/>
      <c r="D33" s="79"/>
      <c r="E33" s="79"/>
      <c r="L33" s="69" t="s">
        <v>202</v>
      </c>
    </row>
    <row r="34" spans="1:12" x14ac:dyDescent="0.25">
      <c r="B34" s="79" t="s">
        <v>70</v>
      </c>
      <c r="C34" s="79"/>
      <c r="D34" s="79"/>
      <c r="E34" s="79"/>
      <c r="L34" s="71" t="s">
        <v>149</v>
      </c>
    </row>
    <row r="35" spans="1:12" x14ac:dyDescent="0.25">
      <c r="B35" s="79" t="s">
        <v>75</v>
      </c>
      <c r="C35" s="79"/>
      <c r="D35" s="79"/>
      <c r="E35" s="79"/>
    </row>
    <row r="36" spans="1:12" x14ac:dyDescent="0.25">
      <c r="B36" s="80" t="s">
        <v>71</v>
      </c>
      <c r="C36" s="80"/>
      <c r="D36" s="80"/>
      <c r="E36" s="80"/>
      <c r="F36" s="80"/>
    </row>
    <row r="37" spans="1:12" x14ac:dyDescent="0.25">
      <c r="B37" s="81" t="s">
        <v>72</v>
      </c>
      <c r="C37" s="81"/>
      <c r="D37" s="81"/>
      <c r="E37" s="81"/>
    </row>
    <row r="38" spans="1:12" x14ac:dyDescent="0.25">
      <c r="B38" s="79" t="s">
        <v>85</v>
      </c>
      <c r="C38" s="79"/>
      <c r="D38" s="79"/>
      <c r="E38" s="79"/>
    </row>
    <row r="42" spans="1:12" x14ac:dyDescent="0.25">
      <c r="A42" t="s">
        <v>76</v>
      </c>
      <c r="B42" t="s">
        <v>188</v>
      </c>
    </row>
    <row r="43" spans="1:12" x14ac:dyDescent="0.25">
      <c r="B43" t="s">
        <v>79</v>
      </c>
    </row>
    <row r="44" spans="1:12" x14ac:dyDescent="0.25">
      <c r="B44" t="s">
        <v>77</v>
      </c>
    </row>
    <row r="45" spans="1:12" x14ac:dyDescent="0.25">
      <c r="B45" t="s">
        <v>78</v>
      </c>
    </row>
    <row r="46" spans="1:12" x14ac:dyDescent="0.25">
      <c r="B46" s="41" t="s">
        <v>80</v>
      </c>
    </row>
    <row r="47" spans="1:12" x14ac:dyDescent="0.25">
      <c r="B47" t="s">
        <v>82</v>
      </c>
      <c r="C47" t="s">
        <v>83</v>
      </c>
    </row>
    <row r="49" spans="2:2" x14ac:dyDescent="0.25">
      <c r="B49" t="s">
        <v>84</v>
      </c>
    </row>
  </sheetData>
  <mergeCells count="1">
    <mergeCell ref="AH9:AI9"/>
  </mergeCells>
  <hyperlinks>
    <hyperlink ref="A32" r:id="rId1"/>
  </hyperlinks>
  <pageMargins left="0.7" right="0.7" top="0.75" bottom="0.75" header="0.3" footer="0.3"/>
  <pageSetup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Report</vt:lpstr>
      <vt:lpstr>RNG</vt:lpstr>
      <vt:lpstr>RNG v2</vt:lpstr>
      <vt:lpstr>RNG v2.0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2019-05-06T16:27:47Z</dcterms:modified>
</cp:coreProperties>
</file>